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Use Case" sheetId="2" state="visible" r:id="rId4"/>
    <sheet name="Assessment" sheetId="3" state="visible" r:id="rId5"/>
    <sheet name="Risk Override" sheetId="4" state="visible" r:id="rId6"/>
    <sheet name="Result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<sst xmlns="http://schemas.openxmlformats.org/spreadsheetml/2006/main" count="419" uniqueCount="327">
  <si>
    <t xml:space="preserve">VALUE-AI Framework — Assessment Scorecard</t>
  </si>
  <si>
    <t xml:space="preserve">Assess an AI use case across five pillars and sixteen dimensions before you build.</t>
  </si>
  <si>
    <t xml:space="preserve">HOW TO USE</t>
  </si>
  <si>
    <t xml:space="preserve">1.  Fill in the Use Case tab — name the idea, the sponsor, and pick a weighting profile.</t>
  </si>
  <si>
    <t xml:space="preserve">2.  Work through the Assessment tab. For each question pick the answer that is honestly true today.</t>
  </si>
  <si>
    <t xml:space="preserve">3.  Complete the Risk Override tab for the four critical risk classes.</t>
  </si>
  <si>
    <t xml:space="preserve">4.  Read the Results tab — pillar scores, overall band, risk overlay and the recommendation update live.</t>
  </si>
  <si>
    <t xml:space="preserve">THE FIVE PILLARS</t>
  </si>
  <si>
    <t xml:space="preserve">V — Value:  Is there a real, owned, measurable business problem worth solving?</t>
  </si>
  <si>
    <t xml:space="preserve">A — AI Fit:  Is AI genuinely the right solution — and feasible with the data and systems we have?</t>
  </si>
  <si>
    <t xml:space="preserve">L — Lifecycle Controls:  Can we run it safely, lawfully and accountably — before, during and after deployment?</t>
  </si>
  <si>
    <t xml:space="preserve">U — User Readiness:  Are the people, workflows and change plan ready for it to actually be used?</t>
  </si>
  <si>
    <t xml:space="preserve">E — Evidence:  Can we prove value with a controlled Proof of Value before we scale?</t>
  </si>
  <si>
    <t xml:space="preserve">HOW SCORING WORKS</t>
  </si>
  <si>
    <t xml:space="preserve">Each answer maps to a point on a non-linear scale: 0, 25, 75 or 100. Partial answers do not earn near-passing credit.</t>
  </si>
  <si>
    <t xml:space="preserve">Question scores average to a dimension score; dimensions average to a pillar score; pillars combine (weighted) into the overall.</t>
  </si>
  <si>
    <t xml:space="preserve">BANDS:   Strong ≥ 80 (proceed)    Promising ≥ 60 (discovery)    Not ready ≥ 40 (redesign)    Unsuitable &lt; 40 (stop)</t>
  </si>
  <si>
    <t xml:space="preserve">RISK OVERRIDE</t>
  </si>
  <si>
    <t xml:space="preserve">Risk can veto value. If any critical risk class is High residual with Weak or no controls, the recommendation is capped at</t>
  </si>
  <si>
    <t xml:space="preserve">"Govern first" regardless of the score (RED overlay). This mirrors the live VALUE-AI platform exactly.</t>
  </si>
  <si>
    <t xml:space="preserve">Aligned with NIST AI RMF, ISO/IEC 42001, OECD AI Principles and Lean validation. Aligned, not certified.</t>
  </si>
  <si>
    <t xml:space="preserve">© Lybotech Group Pty Ltd (LyboAI). Indicative decision-support only — not professional, legal or financial advice.</t>
  </si>
  <si>
    <t xml:space="preserve">Use Case</t>
  </si>
  <si>
    <t xml:space="preserve">Use case name</t>
  </si>
  <si>
    <t xml:space="preserve">e.g. Support ticket triage assistant</t>
  </si>
  <si>
    <t xml:space="preserve">Problem it solves</t>
  </si>
  <si>
    <t xml:space="preserve">One line on the problem</t>
  </si>
  <si>
    <t xml:space="preserve">Sponsor / owner</t>
  </si>
  <si>
    <t xml:space="preserve">Named accountable owner</t>
  </si>
  <si>
    <t xml:space="preserve">Organisation / team</t>
  </si>
  <si>
    <t xml:space="preserve">Date</t>
  </si>
  <si>
    <t xml:space="preserve">Weighting profile</t>
  </si>
  <si>
    <t xml:space="preserve">Balanced</t>
  </si>
  <si>
    <t xml:space="preserve">ID</t>
  </si>
  <si>
    <t xml:space="preserve">Pillar</t>
  </si>
  <si>
    <t xml:space="preserve">Dimension</t>
  </si>
  <si>
    <t xml:space="preserve">Question</t>
  </si>
  <si>
    <t xml:space="preserve">Your answer</t>
  </si>
  <si>
    <t xml:space="preserve">Score</t>
  </si>
  <si>
    <t xml:space="preserve">V1.1</t>
  </si>
  <si>
    <t xml:space="preserve">Value</t>
  </si>
  <si>
    <t xml:space="preserve">Business value</t>
  </si>
  <si>
    <t xml:space="preserve">How often does the problem occur?</t>
  </si>
  <si>
    <t xml:space="preserve">Rarely / ad-hoc</t>
  </si>
  <si>
    <t xml:space="preserve">Monthly</t>
  </si>
  <si>
    <t xml:space="preserve">Weekly</t>
  </si>
  <si>
    <t xml:space="preserve">Daily or continuously</t>
  </si>
  <si>
    <t xml:space="preserve">V1.2</t>
  </si>
  <si>
    <t xml:space="preserve">Is the cost of the problem quantified?</t>
  </si>
  <si>
    <t xml:space="preserve">No idea</t>
  </si>
  <si>
    <t xml:space="preserve">Rough guess only</t>
  </si>
  <si>
    <t xml:space="preserve">Estimated with some data</t>
  </si>
  <si>
    <t xml:space="preserve">Measured baseline exists</t>
  </si>
  <si>
    <t xml:space="preserve">V1.3</t>
  </si>
  <si>
    <t xml:space="preserve">Who owns and is asking for this?</t>
  </si>
  <si>
    <t xml:space="preserve">Nobody specific</t>
  </si>
  <si>
    <t xml:space="preserve">A team member</t>
  </si>
  <si>
    <t xml:space="preserve">A team lead</t>
  </si>
  <si>
    <t xml:space="preserve">Executive sponsor with budget</t>
  </si>
  <si>
    <t xml:space="preserve">V2.1</t>
  </si>
  <si>
    <t xml:space="preserve">Strategic alignment</t>
  </si>
  <si>
    <t xml:space="preserve">Link to stated strategy?</t>
  </si>
  <si>
    <t xml:space="preserve">None</t>
  </si>
  <si>
    <t xml:space="preserve">Loose</t>
  </si>
  <si>
    <t xml:space="preserve">Supports a priority</t>
  </si>
  <si>
    <t xml:space="preserve">Directly delivers a stated priority</t>
  </si>
  <si>
    <t xml:space="preserve">V2.2</t>
  </si>
  <si>
    <t xml:space="preserve">Relationship to other initiatives?</t>
  </si>
  <si>
    <t xml:space="preserve">Conflicts with an active programme</t>
  </si>
  <si>
    <t xml:space="preserve">Unclear overlaps</t>
  </si>
  <si>
    <t xml:space="preserve">Complementary</t>
  </si>
  <si>
    <t xml:space="preserve">Fills an acknowledged gap</t>
  </si>
  <si>
    <t xml:space="preserve">V2.3</t>
  </si>
  <si>
    <t xml:space="preserve">Leadership visibility appetite?</t>
  </si>
  <si>
    <t xml:space="preserve">Would be seen as a risk</t>
  </si>
  <si>
    <t xml:space="preserve">Neutral</t>
  </si>
  <si>
    <t xml:space="preserve">Supportive</t>
  </si>
  <si>
    <t xml:space="preserve">Leadership actively tracking</t>
  </si>
  <si>
    <t xml:space="preserve">A1.1</t>
  </si>
  <si>
    <t xml:space="preserve">AI Fit</t>
  </si>
  <si>
    <t xml:space="preserve">AI suitability</t>
  </si>
  <si>
    <t xml:space="preserve">Which best describes the task?</t>
  </si>
  <si>
    <t xml:space="preserve">AI directly affects a legal/physical outcome</t>
  </si>
  <si>
    <t xml:space="preserve">One-off or novel task</t>
  </si>
  <si>
    <t xml:space="preserve">Pattern/prediction task with historical data</t>
  </si>
  <si>
    <t xml:space="preserve">Repetitive knowledge/language task</t>
  </si>
  <si>
    <t xml:space="preserve">A1.2</t>
  </si>
  <si>
    <t xml:space="preserve">Are there proven examples of AI doing this task?</t>
  </si>
  <si>
    <t xml:space="preserve">None known</t>
  </si>
  <si>
    <t xml:space="preserve">Experimental only</t>
  </si>
  <si>
    <t xml:space="preserve">Some case studies</t>
  </si>
  <si>
    <t xml:space="preserve">Widely proven pattern</t>
  </si>
  <si>
    <t xml:space="preserve">A2.1</t>
  </si>
  <si>
    <t xml:space="preserve">Alternative-solution test</t>
  </si>
  <si>
    <t xml:space="preserve">Could rules-based automation or a process fix solve it?</t>
  </si>
  <si>
    <t xml:space="preserve">Yes, clearly</t>
  </si>
  <si>
    <t xml:space="preserve">Probably</t>
  </si>
  <si>
    <t xml:space="preserve">Partially</t>
  </si>
  <si>
    <t xml:space="preserve">No — needs language, patterns or judgement</t>
  </si>
  <si>
    <t xml:space="preserve">A2.2</t>
  </si>
  <si>
    <t xml:space="preserve">Would better data, integration or search solve it without AI?</t>
  </si>
  <si>
    <t xml:space="preserve">No — genuinely needs AI</t>
  </si>
  <si>
    <t xml:space="preserve">A3.1</t>
  </si>
  <si>
    <t xml:space="preserve">Data readiness</t>
  </si>
  <si>
    <t xml:space="preserve">Where is the data needed for this use case?</t>
  </si>
  <si>
    <t xml:space="preserve">Doesn't exist</t>
  </si>
  <si>
    <t xml:space="preserve">Scattered and inconsistent</t>
  </si>
  <si>
    <t xml:space="preserve">Mostly in known systems</t>
  </si>
  <si>
    <t xml:space="preserve">Centralised, owned and current</t>
  </si>
  <si>
    <t xml:space="preserve">A3.2</t>
  </si>
  <si>
    <t xml:space="preserve">Is the data current and representative?</t>
  </si>
  <si>
    <t xml:space="preserve">Unknown</t>
  </si>
  <si>
    <t xml:space="preserve">Significant gaps or stale</t>
  </si>
  <si>
    <t xml:space="preserve">Minor gaps</t>
  </si>
  <si>
    <t xml:space="preserve">Yes, verified</t>
  </si>
  <si>
    <t xml:space="preserve">A4.1</t>
  </si>
  <si>
    <t xml:space="preserve">Technology readiness</t>
  </si>
  <si>
    <t xml:space="preserve">What system integration is required?</t>
  </si>
  <si>
    <t xml:space="preserve">Core legacy system, no APIs</t>
  </si>
  <si>
    <t xml:space="preserve">Multiple systems, partial APIs</t>
  </si>
  <si>
    <t xml:space="preserve">One or two systems with APIs</t>
  </si>
  <si>
    <t xml:space="preserve">Standalone or well-documented APIs</t>
  </si>
  <si>
    <t xml:space="preserve">A4.2</t>
  </si>
  <si>
    <t xml:space="preserve">Latency / hosting / deployment constraints?</t>
  </si>
  <si>
    <t xml:space="preserve">Hard constraints, unsolved</t>
  </si>
  <si>
    <t xml:space="preserve">Not assessed</t>
  </si>
  <si>
    <t xml:space="preserve">Some constraints, known solutions</t>
  </si>
  <si>
    <t xml:space="preserve">No special constraints</t>
  </si>
  <si>
    <t xml:space="preserve">A4.3</t>
  </si>
  <si>
    <t xml:space="preserve">Who would support it in production?</t>
  </si>
  <si>
    <t xml:space="preserve">No support owner</t>
  </si>
  <si>
    <t xml:space="preserve">Assumed existing IT will absorb it</t>
  </si>
  <si>
    <t xml:space="preserve">Named support team, limited AI capability</t>
  </si>
  <si>
    <t xml:space="preserve">Named support team with monitoring and AI capability</t>
  </si>
  <si>
    <t xml:space="preserve">L1.1</t>
  </si>
  <si>
    <t xml:space="preserve">Lifecycle Controls</t>
  </si>
  <si>
    <t xml:space="preserve">Risk &amp; responsible AI</t>
  </si>
  <si>
    <t xml:space="preserve">What is the worst realistic failure?</t>
  </si>
  <si>
    <t xml:space="preserve">Legal or safety harm to individuals</t>
  </si>
  <si>
    <t xml:space="preserve">Regulatory breach or major financial loss</t>
  </si>
  <si>
    <t xml:space="preserve">Internal rework and embarrassment</t>
  </si>
  <si>
    <t xml:space="preserve">Minor inconvenience, easily caught</t>
  </si>
  <si>
    <t xml:space="preserve">L1.2</t>
  </si>
  <si>
    <t xml:space="preserve">What explainability is required?</t>
  </si>
  <si>
    <t xml:space="preserve">Full explainability we cannot give</t>
  </si>
  <si>
    <t xml:space="preserve">High, but citations can support</t>
  </si>
  <si>
    <t xml:space="preserve">Moderate</t>
  </si>
  <si>
    <t xml:space="preserve">Low</t>
  </si>
  <si>
    <t xml:space="preserve">L2.1</t>
  </si>
  <si>
    <t xml:space="preserve">Privacy &amp; security</t>
  </si>
  <si>
    <t xml:space="preserve">What data sensitivity is involved?</t>
  </si>
  <si>
    <t xml:space="preserve">Sensitive/regulated data, no approval path</t>
  </si>
  <si>
    <t xml:space="preserve">Sensitive/regulated data, approval path exists</t>
  </si>
  <si>
    <t xml:space="preserve">Internal business-confidential data</t>
  </si>
  <si>
    <t xml:space="preserve">Public or non-sensitive data</t>
  </si>
  <si>
    <t xml:space="preserve">L2.2</t>
  </si>
  <si>
    <t xml:space="preserve">Is the lawful basis / privacy impact established?</t>
  </si>
  <si>
    <t xml:space="preserve">Not considered</t>
  </si>
  <si>
    <t xml:space="preserve">Assumed acceptable</t>
  </si>
  <si>
    <t xml:space="preserve">Partial review</t>
  </si>
  <si>
    <t xml:space="preserve">Documented lawful basis + DPIA where required</t>
  </si>
  <si>
    <t xml:space="preserve">L2.3</t>
  </si>
  <si>
    <t xml:space="preserve">How is access to the data and model controlled?</t>
  </si>
  <si>
    <t xml:space="preserve">Open / shared credentials</t>
  </si>
  <si>
    <t xml:space="preserve">Basic passwords</t>
  </si>
  <si>
    <t xml:space="preserve">Role-based, partial</t>
  </si>
  <si>
    <t xml:space="preserve">Least-privilege, encrypted, logged</t>
  </si>
  <si>
    <t xml:space="preserve">L3.1</t>
  </si>
  <si>
    <t xml:space="preserve">Governance &amp; ownership</t>
  </si>
  <si>
    <t xml:space="preserve">Is there a named owner accountable for this use case?</t>
  </si>
  <si>
    <t xml:space="preserve">No owner</t>
  </si>
  <si>
    <t xml:space="preserve">Informal / shared</t>
  </si>
  <si>
    <t xml:space="preserve">Named owner, no mandate</t>
  </si>
  <si>
    <t xml:space="preserve">Named owner with mandate and budget</t>
  </si>
  <si>
    <t xml:space="preserve">L3.2</t>
  </si>
  <si>
    <t xml:space="preserve">Is there a defined approval gate before deployment?</t>
  </si>
  <si>
    <t xml:space="preserve">Ad-hoc sign-off</t>
  </si>
  <si>
    <t xml:space="preserve">Informal review</t>
  </si>
  <si>
    <t xml:space="preserve">Defined gate with named approvers</t>
  </si>
  <si>
    <t xml:space="preserve">L3.3</t>
  </si>
  <si>
    <t xml:space="preserve">Are monitoring and an audit trail planned?</t>
  </si>
  <si>
    <t xml:space="preserve">Uptime only</t>
  </si>
  <si>
    <t xml:space="preserve">Quality sampling planned</t>
  </si>
  <si>
    <t xml:space="preserve">Drift + quality + full audit trail</t>
  </si>
  <si>
    <t xml:space="preserve">L4.1</t>
  </si>
  <si>
    <t xml:space="preserve">Human oversight</t>
  </si>
  <si>
    <t xml:space="preserve">Can errors be caught before impact?</t>
  </si>
  <si>
    <t xml:space="preserve">No — AI output can directly affect the outcome</t>
  </si>
  <si>
    <t xml:space="preserve">Only after impact</t>
  </si>
  <si>
    <t xml:space="preserve">Some outputs can be sampled</t>
  </si>
  <si>
    <t xml:space="preserve">Every output reviewed before impact</t>
  </si>
  <si>
    <t xml:space="preserve">L4.2</t>
  </si>
  <si>
    <t xml:space="preserve">Is a human-in-the-loop oversight model defined?</t>
  </si>
  <si>
    <t xml:space="preserve">None — AI acts directly</t>
  </si>
  <si>
    <t xml:space="preserve">Undefined</t>
  </si>
  <si>
    <t xml:space="preserve">Review for some outputs</t>
  </si>
  <si>
    <t xml:space="preserve">Defined oversight + override + escalation</t>
  </si>
  <si>
    <t xml:space="preserve">U1.1</t>
  </si>
  <si>
    <t xml:space="preserve">User Readiness</t>
  </si>
  <si>
    <t xml:space="preserve">Process readiness</t>
  </si>
  <si>
    <t xml:space="preserve">Is the target workflow mapped and stable enough to insert AI?</t>
  </si>
  <si>
    <t xml:space="preserve">Not mapped</t>
  </si>
  <si>
    <t xml:space="preserve">Unstable / changing</t>
  </si>
  <si>
    <t xml:space="preserve">Mapped</t>
  </si>
  <si>
    <t xml:space="preserve">Mapped, stable, insertion point clear</t>
  </si>
  <si>
    <t xml:space="preserve">U1.2</t>
  </si>
  <si>
    <t xml:space="preserve">Does the current process support AI assistance without redesign?</t>
  </si>
  <si>
    <t xml:space="preserve">Needs full redesign</t>
  </si>
  <si>
    <t xml:space="preserve">Major change</t>
  </si>
  <si>
    <t xml:space="preserve">Minor change</t>
  </si>
  <si>
    <t xml:space="preserve">Slots in directly</t>
  </si>
  <si>
    <t xml:space="preserve">U2.1</t>
  </si>
  <si>
    <t xml:space="preserve">User readiness</t>
  </si>
  <si>
    <t xml:space="preserve">Change capacity of the target users?</t>
  </si>
  <si>
    <t xml:space="preserve">Overloaded and resistant</t>
  </si>
  <si>
    <t xml:space="preserve">Actively asking for this</t>
  </si>
  <si>
    <t xml:space="preserve">U2.2</t>
  </si>
  <si>
    <t xml:space="preserve">Will users understand the AI's limits and their responsibility?</t>
  </si>
  <si>
    <t xml:space="preserve">No — treated as authoritative</t>
  </si>
  <si>
    <t xml:space="preserve">Little awareness</t>
  </si>
  <si>
    <t xml:space="preserve">Some awareness</t>
  </si>
  <si>
    <t xml:space="preserve">Clear on limits + accountable use</t>
  </si>
  <si>
    <t xml:space="preserve">U3.1</t>
  </si>
  <si>
    <t xml:space="preserve">Change &amp; adoption readiness</t>
  </si>
  <si>
    <t xml:space="preserve">Is enablement / training planned?</t>
  </si>
  <si>
    <t xml:space="preserve">Assume intuitive</t>
  </si>
  <si>
    <t xml:space="preserve">Basic docs</t>
  </si>
  <si>
    <t xml:space="preserve">Structured enablement + support</t>
  </si>
  <si>
    <t xml:space="preserve">U3.2</t>
  </si>
  <si>
    <t xml:space="preserve">Is there a rollout, communication and adoption plan with an owner?</t>
  </si>
  <si>
    <t xml:space="preserve">Technical rollout only</t>
  </si>
  <si>
    <t xml:space="preserve">Partial</t>
  </si>
  <si>
    <t xml:space="preserve">Full adoption plan with owner</t>
  </si>
  <si>
    <t xml:space="preserve">E1.1</t>
  </si>
  <si>
    <t xml:space="preserve">Evidence</t>
  </si>
  <si>
    <t xml:space="preserve">Proof of Value readiness</t>
  </si>
  <si>
    <t xml:space="preserve">Time to a meaningful result?</t>
  </si>
  <si>
    <t xml:space="preserve">More than 6 months</t>
  </si>
  <si>
    <t xml:space="preserve">3–6 months</t>
  </si>
  <si>
    <t xml:space="preserve">2–3 months</t>
  </si>
  <si>
    <t xml:space="preserve">4–8 weeks</t>
  </si>
  <si>
    <t xml:space="preserve">E1.2</t>
  </si>
  <si>
    <t xml:space="preserve">Dependencies before starting?</t>
  </si>
  <si>
    <t xml:space="preserve">Major procurement or data programme</t>
  </si>
  <si>
    <t xml:space="preserve">Several uncertain approvals</t>
  </si>
  <si>
    <t xml:space="preserve">A few known approvals</t>
  </si>
  <si>
    <t xml:space="preserve">Ready now</t>
  </si>
  <si>
    <t xml:space="preserve">E1.3</t>
  </si>
  <si>
    <t xml:space="preserve">How clear is the PoV scope?</t>
  </si>
  <si>
    <t xml:space="preserve">Unbounded</t>
  </si>
  <si>
    <t xml:space="preserve">Broad</t>
  </si>
  <si>
    <t xml:space="preserve">Mostly scoped</t>
  </si>
  <si>
    <t xml:space="preserve">Tightly scoped with out-of-scope list</t>
  </si>
  <si>
    <t xml:space="preserve">E2.1</t>
  </si>
  <si>
    <t xml:space="preserve">Measurement &amp; benefits</t>
  </si>
  <si>
    <t xml:space="preserve">Does a baseline exist today?</t>
  </si>
  <si>
    <t xml:space="preserve">None, and hard to get</t>
  </si>
  <si>
    <t xml:space="preserve">None, but obtainable</t>
  </si>
  <si>
    <t xml:space="preserve">E2.2</t>
  </si>
  <si>
    <t xml:space="preserve">Is there an agreed success metric?</t>
  </si>
  <si>
    <t xml:space="preserve">No metric</t>
  </si>
  <si>
    <t xml:space="preserve">Vague improvement goal</t>
  </si>
  <si>
    <t xml:space="preserve">Draft metric identified</t>
  </si>
  <si>
    <t xml:space="preserve">Specific metric with target, baseline and owner</t>
  </si>
  <si>
    <t xml:space="preserve">E2.3</t>
  </si>
  <si>
    <t xml:space="preserve">How will results be evaluated?</t>
  </si>
  <si>
    <t xml:space="preserve">No method</t>
  </si>
  <si>
    <t xml:space="preserve">Anecdotal feedback</t>
  </si>
  <si>
    <t xml:space="preserve">Structured user feedback</t>
  </si>
  <si>
    <t xml:space="preserve">Quantitative test design defined</t>
  </si>
  <si>
    <t xml:space="preserve">E3.1</t>
  </si>
  <si>
    <t xml:space="preserve">Scale readiness</t>
  </si>
  <si>
    <t xml:space="preserve">Volume beyond the PoV?</t>
  </si>
  <si>
    <t xml:space="preserve">One-off</t>
  </si>
  <si>
    <t xml:space="preserve">Single team</t>
  </si>
  <si>
    <t xml:space="preserve">Department</t>
  </si>
  <si>
    <t xml:space="preserve">Organisation-wide, recurring</t>
  </si>
  <si>
    <t xml:space="preserve">E3.2</t>
  </si>
  <si>
    <t xml:space="preserve">Does the PoV design extend to production?</t>
  </si>
  <si>
    <t xml:space="preserve">Complete rebuild needed</t>
  </si>
  <si>
    <t xml:space="preserve">Major rework</t>
  </si>
  <si>
    <t xml:space="preserve">Moderate rework</t>
  </si>
  <si>
    <t xml:space="preserve">Extends directly</t>
  </si>
  <si>
    <t xml:space="preserve">E3.3</t>
  </si>
  <si>
    <t xml:space="preserve">Cost model at scale?</t>
  </si>
  <si>
    <t xml:space="preserve">Unknown, likely prohibitive</t>
  </si>
  <si>
    <t xml:space="preserve">Estimated, acceptable</t>
  </si>
  <si>
    <t xml:space="preserve">Modelled and acceptable</t>
  </si>
  <si>
    <t xml:space="preserve">Risk Override</t>
  </si>
  <si>
    <t xml:space="preserve">Rate each critical risk class. High residual + Weak/None control caps the verdict at Govern first.</t>
  </si>
  <si>
    <t xml:space="preserve">Risk class</t>
  </si>
  <si>
    <t xml:space="preserve">Residual risk</t>
  </si>
  <si>
    <t xml:space="preserve">Control strength</t>
  </si>
  <si>
    <t xml:space="preserve">Privacy</t>
  </si>
  <si>
    <t xml:space="preserve">Safety</t>
  </si>
  <si>
    <t xml:space="preserve">Legal / Regulatory</t>
  </si>
  <si>
    <t xml:space="preserve">Accountability</t>
  </si>
  <si>
    <t xml:space="preserve">Results</t>
  </si>
  <si>
    <t xml:space="preserve">Overall score</t>
  </si>
  <si>
    <t xml:space="preserve">Band</t>
  </si>
  <si>
    <t xml:space="preserve">Risk tier</t>
  </si>
  <si>
    <t xml:space="preserve">Risk overlay</t>
  </si>
  <si>
    <t xml:space="preserve">Recommendation</t>
  </si>
  <si>
    <t xml:space="preserve">Pillar scores</t>
  </si>
  <si>
    <t xml:space="preserve">Scores update automatically as you complete the Assessment and Risk Override tabs.</t>
  </si>
  <si>
    <t xml:space="preserve">Dimension scores (helper)</t>
  </si>
  <si>
    <t xml:space="preserve">V1</t>
  </si>
  <si>
    <t xml:space="preserve">V</t>
  </si>
  <si>
    <t xml:space="preserve">V2</t>
  </si>
  <si>
    <t xml:space="preserve">A1</t>
  </si>
  <si>
    <t xml:space="preserve">A</t>
  </si>
  <si>
    <t xml:space="preserve">A2</t>
  </si>
  <si>
    <t xml:space="preserve">A3</t>
  </si>
  <si>
    <t xml:space="preserve">A4</t>
  </si>
  <si>
    <t xml:space="preserve">L1</t>
  </si>
  <si>
    <t xml:space="preserve">L</t>
  </si>
  <si>
    <t xml:space="preserve">L2</t>
  </si>
  <si>
    <t xml:space="preserve">L3</t>
  </si>
  <si>
    <t xml:space="preserve">L4</t>
  </si>
  <si>
    <t xml:space="preserve">U1</t>
  </si>
  <si>
    <t xml:space="preserve">U</t>
  </si>
  <si>
    <t xml:space="preserve">U2</t>
  </si>
  <si>
    <t xml:space="preserve">U3</t>
  </si>
  <si>
    <t xml:space="preserve">E1</t>
  </si>
  <si>
    <t xml:space="preserve">E</t>
  </si>
  <si>
    <t xml:space="preserve">E2</t>
  </si>
  <si>
    <t xml:space="preserve">E3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</si>
</sst>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E8600A"/>
      <name val="Arial"/>
      <family val="0"/>
      <charset val="1"/>
    </font>
    <font>
      <sz val="11"/>
      <color rgb="FF5A6473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5A6473"/>
      <name val="Arial"/>
      <family val="0"/>
      <charset val="1"/>
    </font>
    <font>
      <b val="true"/>
      <sz val="16"/>
      <color rgb="FFE8600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1A1A2E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5A6473"/>
      <name val="Arial"/>
      <family val="0"/>
      <charset val="1"/>
    </font>
    <font>
      <b val="true"/>
      <sz val="22"/>
      <color rgb="FFE8600A"/>
      <name val="Arial"/>
      <family val="0"/>
      <charset val="1"/>
    </font>
    <font>
      <b val="true"/>
      <sz val="12"/>
      <color rgb="FF1A1A2E"/>
      <name val="Arial"/>
      <family val="0"/>
      <charset val="1"/>
    </font>
    <font>
      <b val="true"/>
      <sz val="12"/>
      <color rgb="FFE8600A"/>
      <name val="Arial"/>
      <family val="0"/>
      <charset val="1"/>
    </font>
    <font>
      <b val="true"/>
      <sz val="10"/>
      <color rgb="FFE8600A"/>
      <name val="Arial"/>
      <family val="0"/>
      <charset val="1"/>
    </font>
    <font>
      <b val="true"/>
      <sz val="10"/>
      <color rgb="FFF4A12A"/>
      <name val="Arial"/>
      <family val="0"/>
      <charset val="1"/>
    </font>
    <font>
      <b val="true"/>
      <sz val="10"/>
      <color rgb="FF1F6FB2"/>
      <name val="Arial"/>
      <family val="0"/>
      <charset val="1"/>
    </font>
    <font>
      <b val="true"/>
      <sz val="10"/>
      <color rgb="FF2FA37A"/>
      <name val="Arial"/>
      <family val="0"/>
      <charset val="1"/>
    </font>
    <font>
      <b val="true"/>
      <sz val="10"/>
      <color rgb="FF7A5AA6"/>
      <name val="Arial"/>
      <family val="0"/>
      <charset val="1"/>
    </font>
    <font>
      <sz val="8"/>
      <color rgb="FF5A6473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9F0"/>
        <bgColor rgb="FFFFFFFF"/>
      </patternFill>
    </fill>
    <fill>
      <patternFill patternType="solid">
        <fgColor rgb="FF1A1A2E"/>
        <bgColor rgb="FF333300"/>
      </patternFill>
    </fill>
    <fill>
      <patternFill patternType="solid">
        <fgColor rgb="FFE8600A"/>
        <bgColor rgb="FFFF8080"/>
      </patternFill>
    </fill>
    <fill>
      <patternFill patternType="solid">
        <fgColor rgb="FFF4A12A"/>
        <bgColor rgb="FFFFCC00"/>
      </patternFill>
    </fill>
    <fill>
      <patternFill patternType="solid">
        <fgColor rgb="FF1F6FB2"/>
        <bgColor rgb="FF008080"/>
      </patternFill>
    </fill>
    <fill>
      <patternFill patternType="solid">
        <fgColor rgb="FF2FA37A"/>
        <bgColor rgb="FF008080"/>
      </patternFill>
    </fill>
    <fill>
      <patternFill patternType="solid">
        <fgColor rgb="FF7A5AA6"/>
        <bgColor rgb="FF5A647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EE7"/>
      </left>
      <right style="thin">
        <color rgb="FFD9DEE7"/>
      </right>
      <top style="thin">
        <color rgb="FFD9DEE7"/>
      </top>
      <bottom style="thin">
        <color rgb="FFD9DEE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5AA6"/>
      <rgbColor rgb="FF9999FF"/>
      <rgbColor rgb="FF993366"/>
      <rgbColor rgb="FFFFF9F0"/>
      <rgbColor rgb="FFCCFFFF"/>
      <rgbColor rgb="FF660066"/>
      <rgbColor rgb="FFFF8080"/>
      <rgbColor rgb="FF1F6FB2"/>
      <rgbColor rgb="FFD9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4A12A"/>
      <rgbColor rgb="FFE8600A"/>
      <rgbColor rgb="FF5A6473"/>
      <rgbColor rgb="FF969696"/>
      <rgbColor rgb="FF003366"/>
      <rgbColor rgb="FF2FA37A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0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/>
    </row>
    <row r="5" customFormat="false" ht="15" hidden="false" customHeight="false" outlineLevel="0" collapsed="false">
      <c r="B5" s="4" t="s">
        <v>2</v>
      </c>
    </row>
    <row r="6" customFormat="false" ht="15" hidden="false" customHeight="false" outlineLevel="0" collapsed="false">
      <c r="B6" s="3" t="s">
        <v>3</v>
      </c>
    </row>
    <row r="7" customFormat="false" ht="15" hidden="false" customHeight="false" outlineLevel="0" collapsed="false">
      <c r="B7" s="3" t="s">
        <v>4</v>
      </c>
    </row>
    <row r="8" customFormat="false" ht="15" hidden="false" customHeight="false" outlineLevel="0" collapsed="false">
      <c r="B8" s="3" t="s">
        <v>5</v>
      </c>
    </row>
    <row r="9" customFormat="false" ht="15" hidden="false" customHeight="false" outlineLevel="0" collapsed="false">
      <c r="B9" s="3" t="s">
        <v>6</v>
      </c>
    </row>
    <row r="10" customFormat="false" ht="15" hidden="false" customHeight="false" outlineLevel="0" collapsed="false">
      <c r="B10" s="3"/>
    </row>
    <row r="11" customFormat="false" ht="15" hidden="false" customHeight="false" outlineLevel="0" collapsed="false">
      <c r="B11" s="4" t="s">
        <v>7</v>
      </c>
    </row>
    <row r="12" customFormat="false" ht="15" hidden="false" customHeight="false" outlineLevel="0" collapsed="false">
      <c r="B12" s="3" t="s">
        <v>8</v>
      </c>
    </row>
    <row r="13" customFormat="false" ht="15" hidden="false" customHeight="false" outlineLevel="0" collapsed="false">
      <c r="B13" s="3" t="s">
        <v>9</v>
      </c>
    </row>
    <row r="14" customFormat="false" ht="15" hidden="false" customHeight="false" outlineLevel="0" collapsed="false">
      <c r="B14" s="3" t="s">
        <v>10</v>
      </c>
    </row>
    <row r="15" customFormat="false" ht="15" hidden="false" customHeight="false" outlineLevel="0" collapsed="false">
      <c r="B15" s="3" t="s">
        <v>11</v>
      </c>
    </row>
    <row r="16" customFormat="false" ht="15" hidden="false" customHeight="false" outlineLevel="0" collapsed="false">
      <c r="B16" s="3" t="s">
        <v>12</v>
      </c>
    </row>
    <row r="17" customFormat="false" ht="15" hidden="false" customHeight="false" outlineLevel="0" collapsed="false">
      <c r="B17" s="3"/>
    </row>
    <row r="18" customFormat="false" ht="15" hidden="false" customHeight="false" outlineLevel="0" collapsed="false">
      <c r="B18" s="4" t="s">
        <v>13</v>
      </c>
    </row>
    <row r="19" customFormat="false" ht="15" hidden="false" customHeight="false" outlineLevel="0" collapsed="false">
      <c r="B19" s="3" t="s">
        <v>14</v>
      </c>
    </row>
    <row r="20" customFormat="false" ht="15" hidden="false" customHeight="false" outlineLevel="0" collapsed="false">
      <c r="B20" s="3" t="s">
        <v>15</v>
      </c>
    </row>
    <row r="21" customFormat="false" ht="15" hidden="false" customHeight="false" outlineLevel="0" collapsed="false">
      <c r="B21" s="3"/>
    </row>
    <row r="22" customFormat="false" ht="15" hidden="false" customHeight="false" outlineLevel="0" collapsed="false">
      <c r="B22" s="5" t="s">
        <v>16</v>
      </c>
    </row>
    <row r="23" customFormat="false" ht="15" hidden="false" customHeight="false" outlineLevel="0" collapsed="false">
      <c r="B23" s="3"/>
    </row>
    <row r="24" customFormat="false" ht="15" hidden="false" customHeight="false" outlineLevel="0" collapsed="false">
      <c r="B24" s="4" t="s">
        <v>17</v>
      </c>
    </row>
    <row r="25" customFormat="false" ht="15" hidden="false" customHeight="false" outlineLevel="0" collapsed="false">
      <c r="B25" s="3" t="s">
        <v>18</v>
      </c>
    </row>
    <row r="26" customFormat="false" ht="15" hidden="false" customHeight="false" outlineLevel="0" collapsed="false">
      <c r="B26" s="3" t="s">
        <v>19</v>
      </c>
    </row>
    <row r="27" customFormat="false" ht="15" hidden="false" customHeight="false" outlineLevel="0" collapsed="false">
      <c r="B27" s="3"/>
    </row>
    <row r="28" customFormat="false" ht="15" hidden="false" customHeight="false" outlineLevel="0" collapsed="false">
      <c r="B28" s="6" t="s">
        <v>20</v>
      </c>
    </row>
    <row r="29" customFormat="false" ht="15" hidden="false" customHeight="false" outlineLevel="0" collapsed="false">
      <c r="B29" s="6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3" min="3" style="0" width="60"/>
  </cols>
  <sheetData>
    <row r="2" customFormat="false" ht="19.7" hidden="false" customHeight="false" outlineLevel="0" collapsed="false">
      <c r="B2" s="7" t="s">
        <v>22</v>
      </c>
    </row>
    <row r="4" customFormat="false" ht="15" hidden="false" customHeight="false" outlineLevel="0" collapsed="false">
      <c r="B4" s="5" t="s">
        <v>23</v>
      </c>
      <c r="C4" s="8" t="s">
        <v>24</v>
      </c>
    </row>
    <row r="5" customFormat="false" ht="15" hidden="false" customHeight="false" outlineLevel="0" collapsed="false">
      <c r="B5" s="5" t="s">
        <v>25</v>
      </c>
      <c r="C5" s="8" t="s">
        <v>26</v>
      </c>
    </row>
    <row r="6" customFormat="false" ht="15" hidden="false" customHeight="false" outlineLevel="0" collapsed="false">
      <c r="B6" s="5" t="s">
        <v>27</v>
      </c>
      <c r="C6" s="8" t="s">
        <v>28</v>
      </c>
    </row>
    <row r="7" customFormat="false" ht="15" hidden="false" customHeight="false" outlineLevel="0" collapsed="false">
      <c r="B7" s="5" t="s">
        <v>29</v>
      </c>
      <c r="C7" s="8"/>
    </row>
    <row r="8" customFormat="false" ht="15" hidden="false" customHeight="false" outlineLevel="0" collapsed="false">
      <c r="B8" s="5" t="s">
        <v>30</v>
      </c>
      <c r="C8" s="8"/>
    </row>
    <row r="9" customFormat="false" ht="15" hidden="false" customHeight="false" outlineLevel="0" collapsed="false">
      <c r="B9" s="5" t="s">
        <v>31</v>
      </c>
      <c r="C9" s="8" t="s">
        <v>32</v>
      </c>
    </row>
  </sheetData>
  <dataValidations count="1">
    <dataValidation allowBlank="false" errorStyle="stop" operator="between" showDropDown="false" showErrorMessage="false" showInputMessage="false" sqref="C9" type="list">
      <formula1>"Balanced,Regulated"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3" min="3" style="0" width="22"/>
    <col collapsed="false" customWidth="true" hidden="false" outlineLevel="0" max="4" min="4" style="0" width="64"/>
    <col collapsed="false" customWidth="true" hidden="false" outlineLevel="0" max="5" min="5" style="0" width="52"/>
    <col collapsed="false" customWidth="true" hidden="false" outlineLevel="0" max="6" min="6" style="0" width="8"/>
    <col collapsed="false" customWidth="true" hidden="true" outlineLevel="0" max="12" min="8" style="0" width="2"/>
  </cols>
  <sheetData>
    <row r="1" customFormat="false" ht="15" hidden="false" customHeight="false" outlineLevel="0" collapsed="false">
      <c r="A1" s="9" t="s">
        <v>33</v>
      </c>
      <c r="B1" s="9" t="s">
        <v>34</v>
      </c>
      <c r="C1" s="9" t="s">
        <v>35</v>
      </c>
      <c r="D1" s="9" t="s">
        <v>36</v>
      </c>
      <c r="E1" s="9" t="s">
        <v>37</v>
      </c>
      <c r="F1" s="9" t="s">
        <v>38</v>
      </c>
    </row>
    <row r="2" customFormat="false" ht="15" hidden="false" customHeight="false" outlineLevel="0" collapsed="false">
      <c r="A2" s="10" t="s">
        <v>39</v>
      </c>
      <c r="B2" s="11" t="s">
        <v>40</v>
      </c>
      <c r="C2" s="12" t="s">
        <v>41</v>
      </c>
      <c r="D2" s="13" t="s">
        <v>42</v>
      </c>
      <c r="E2" s="14"/>
      <c r="F2" s="15" t="str">
        <f aca="false">IF($E2="","",CHOOSE(MATCH($E2,$H2:$K2,0),0,25,75,100))</f>
        <v/>
      </c>
      <c r="H2" s="0" t="s">
        <v>43</v>
      </c>
      <c r="I2" s="0" t="s">
        <v>44</v>
      </c>
      <c r="J2" s="0" t="s">
        <v>45</v>
      </c>
      <c r="K2" s="0" t="s">
        <v>46</v>
      </c>
      <c r="L2" s="0" t="str">
        <f aca="false">IF($E2="","",MATCH($E2,$H2:$K2,0)-1)</f>
        <v/>
      </c>
    </row>
    <row r="3" customFormat="false" ht="15" hidden="false" customHeight="false" outlineLevel="0" collapsed="false">
      <c r="A3" s="10" t="s">
        <v>47</v>
      </c>
      <c r="B3" s="11" t="s">
        <v>40</v>
      </c>
      <c r="C3" s="12" t="s">
        <v>41</v>
      </c>
      <c r="D3" s="13" t="s">
        <v>48</v>
      </c>
      <c r="E3" s="14"/>
      <c r="F3" s="15" t="str">
        <f aca="false">IF($E3="","",CHOOSE(MATCH($E3,$H3:$K3,0),0,25,75,100))</f>
        <v/>
      </c>
      <c r="H3" s="0" t="s">
        <v>49</v>
      </c>
      <c r="I3" s="0" t="s">
        <v>50</v>
      </c>
      <c r="J3" s="0" t="s">
        <v>51</v>
      </c>
      <c r="K3" s="0" t="s">
        <v>52</v>
      </c>
      <c r="L3" s="0" t="str">
        <f aca="false">IF($E3="","",MATCH($E3,$H3:$K3,0)-1)</f>
        <v/>
      </c>
    </row>
    <row r="4" customFormat="false" ht="15" hidden="false" customHeight="false" outlineLevel="0" collapsed="false">
      <c r="A4" s="10" t="s">
        <v>53</v>
      </c>
      <c r="B4" s="11" t="s">
        <v>40</v>
      </c>
      <c r="C4" s="12" t="s">
        <v>41</v>
      </c>
      <c r="D4" s="13" t="s">
        <v>54</v>
      </c>
      <c r="E4" s="14"/>
      <c r="F4" s="15" t="str">
        <f aca="false">IF($E4="","",CHOOSE(MATCH($E4,$H4:$K4,0),0,25,75,100))</f>
        <v/>
      </c>
      <c r="H4" s="0" t="s">
        <v>55</v>
      </c>
      <c r="I4" s="0" t="s">
        <v>56</v>
      </c>
      <c r="J4" s="0" t="s">
        <v>57</v>
      </c>
      <c r="K4" s="0" t="s">
        <v>58</v>
      </c>
      <c r="L4" s="0" t="str">
        <f aca="false">IF($E4="","",MATCH($E4,$H4:$K4,0)-1)</f>
        <v/>
      </c>
    </row>
    <row r="5" customFormat="false" ht="15" hidden="false" customHeight="false" outlineLevel="0" collapsed="false">
      <c r="A5" s="10" t="s">
        <v>59</v>
      </c>
      <c r="B5" s="11" t="s">
        <v>40</v>
      </c>
      <c r="C5" s="12" t="s">
        <v>60</v>
      </c>
      <c r="D5" s="13" t="s">
        <v>61</v>
      </c>
      <c r="E5" s="14"/>
      <c r="F5" s="15" t="str">
        <f aca="false">IF($E5="","",CHOOSE(MATCH($E5,$H5:$K5,0),0,25,75,100))</f>
        <v/>
      </c>
      <c r="H5" s="0" t="s">
        <v>62</v>
      </c>
      <c r="I5" s="0" t="s">
        <v>63</v>
      </c>
      <c r="J5" s="0" t="s">
        <v>64</v>
      </c>
      <c r="K5" s="0" t="s">
        <v>65</v>
      </c>
      <c r="L5" s="0" t="str">
        <f aca="false">IF($E5="","",MATCH($E5,$H5:$K5,0)-1)</f>
        <v/>
      </c>
    </row>
    <row r="6" customFormat="false" ht="15" hidden="false" customHeight="false" outlineLevel="0" collapsed="false">
      <c r="A6" s="10" t="s">
        <v>66</v>
      </c>
      <c r="B6" s="11" t="s">
        <v>40</v>
      </c>
      <c r="C6" s="12" t="s">
        <v>60</v>
      </c>
      <c r="D6" s="13" t="s">
        <v>67</v>
      </c>
      <c r="E6" s="14"/>
      <c r="F6" s="15" t="str">
        <f aca="false">IF($E6="","",CHOOSE(MATCH($E6,$H6:$K6,0),0,25,75,100))</f>
        <v/>
      </c>
      <c r="H6" s="0" t="s">
        <v>68</v>
      </c>
      <c r="I6" s="0" t="s">
        <v>69</v>
      </c>
      <c r="J6" s="0" t="s">
        <v>70</v>
      </c>
      <c r="K6" s="0" t="s">
        <v>71</v>
      </c>
      <c r="L6" s="0" t="str">
        <f aca="false">IF($E6="","",MATCH($E6,$H6:$K6,0)-1)</f>
        <v/>
      </c>
    </row>
    <row r="7" customFormat="false" ht="15" hidden="false" customHeight="false" outlineLevel="0" collapsed="false">
      <c r="A7" s="10" t="s">
        <v>72</v>
      </c>
      <c r="B7" s="11" t="s">
        <v>40</v>
      </c>
      <c r="C7" s="12" t="s">
        <v>60</v>
      </c>
      <c r="D7" s="13" t="s">
        <v>73</v>
      </c>
      <c r="E7" s="14"/>
      <c r="F7" s="15" t="str">
        <f aca="false">IF($E7="","",CHOOSE(MATCH($E7,$H7:$K7,0),0,25,75,100))</f>
        <v/>
      </c>
      <c r="H7" s="0" t="s">
        <v>74</v>
      </c>
      <c r="I7" s="0" t="s">
        <v>75</v>
      </c>
      <c r="J7" s="0" t="s">
        <v>76</v>
      </c>
      <c r="K7" s="0" t="s">
        <v>77</v>
      </c>
      <c r="L7" s="0" t="str">
        <f aca="false">IF($E7="","",MATCH($E7,$H7:$K7,0)-1)</f>
        <v/>
      </c>
    </row>
    <row r="8" customFormat="false" ht="15" hidden="false" customHeight="false" outlineLevel="0" collapsed="false">
      <c r="A8" s="10" t="s">
        <v>78</v>
      </c>
      <c r="B8" s="16" t="s">
        <v>79</v>
      </c>
      <c r="C8" s="12" t="s">
        <v>80</v>
      </c>
      <c r="D8" s="13" t="s">
        <v>81</v>
      </c>
      <c r="E8" s="14"/>
      <c r="F8" s="15" t="str">
        <f aca="false">IF($E8="","",CHOOSE(MATCH($E8,$H8:$K8,0),0,25,75,100))</f>
        <v/>
      </c>
      <c r="H8" s="0" t="s">
        <v>82</v>
      </c>
      <c r="I8" s="0" t="s">
        <v>83</v>
      </c>
      <c r="J8" s="0" t="s">
        <v>84</v>
      </c>
      <c r="K8" s="0" t="s">
        <v>85</v>
      </c>
      <c r="L8" s="0" t="str">
        <f aca="false">IF($E8="","",MATCH($E8,$H8:$K8,0)-1)</f>
        <v/>
      </c>
    </row>
    <row r="9" customFormat="false" ht="15" hidden="false" customHeight="false" outlineLevel="0" collapsed="false">
      <c r="A9" s="10" t="s">
        <v>86</v>
      </c>
      <c r="B9" s="16" t="s">
        <v>79</v>
      </c>
      <c r="C9" s="12" t="s">
        <v>80</v>
      </c>
      <c r="D9" s="13" t="s">
        <v>87</v>
      </c>
      <c r="E9" s="14"/>
      <c r="F9" s="15" t="str">
        <f aca="false">IF($E9="","",CHOOSE(MATCH($E9,$H9:$K9,0),0,25,75,100))</f>
        <v/>
      </c>
      <c r="H9" s="0" t="s">
        <v>88</v>
      </c>
      <c r="I9" s="0" t="s">
        <v>89</v>
      </c>
      <c r="J9" s="0" t="s">
        <v>90</v>
      </c>
      <c r="K9" s="0" t="s">
        <v>91</v>
      </c>
      <c r="L9" s="0" t="str">
        <f aca="false">IF($E9="","",MATCH($E9,$H9:$K9,0)-1)</f>
        <v/>
      </c>
    </row>
    <row r="10" customFormat="false" ht="15" hidden="false" customHeight="false" outlineLevel="0" collapsed="false">
      <c r="A10" s="10" t="s">
        <v>92</v>
      </c>
      <c r="B10" s="16" t="s">
        <v>79</v>
      </c>
      <c r="C10" s="12" t="s">
        <v>93</v>
      </c>
      <c r="D10" s="13" t="s">
        <v>94</v>
      </c>
      <c r="E10" s="14"/>
      <c r="F10" s="15" t="str">
        <f aca="false">IF($E10="","",CHOOSE(MATCH($E10,$H10:$K10,0),0,25,75,100))</f>
        <v/>
      </c>
      <c r="H10" s="0" t="s">
        <v>95</v>
      </c>
      <c r="I10" s="0" t="s">
        <v>96</v>
      </c>
      <c r="J10" s="0" t="s">
        <v>97</v>
      </c>
      <c r="K10" s="0" t="s">
        <v>98</v>
      </c>
      <c r="L10" s="0" t="str">
        <f aca="false">IF($E10="","",MATCH($E10,$H10:$K10,0)-1)</f>
        <v/>
      </c>
    </row>
    <row r="11" customFormat="false" ht="15" hidden="false" customHeight="false" outlineLevel="0" collapsed="false">
      <c r="A11" s="10" t="s">
        <v>99</v>
      </c>
      <c r="B11" s="16" t="s">
        <v>79</v>
      </c>
      <c r="C11" s="12" t="s">
        <v>93</v>
      </c>
      <c r="D11" s="13" t="s">
        <v>100</v>
      </c>
      <c r="E11" s="14"/>
      <c r="F11" s="15" t="str">
        <f aca="false">IF($E11="","",CHOOSE(MATCH($E11,$H11:$K11,0),0,25,75,100))</f>
        <v/>
      </c>
      <c r="H11" s="0" t="s">
        <v>95</v>
      </c>
      <c r="I11" s="0" t="s">
        <v>96</v>
      </c>
      <c r="J11" s="0" t="s">
        <v>97</v>
      </c>
      <c r="K11" s="0" t="s">
        <v>101</v>
      </c>
      <c r="L11" s="0" t="str">
        <f aca="false">IF($E11="","",MATCH($E11,$H11:$K11,0)-1)</f>
        <v/>
      </c>
    </row>
    <row r="12" customFormat="false" ht="15" hidden="false" customHeight="false" outlineLevel="0" collapsed="false">
      <c r="A12" s="10" t="s">
        <v>102</v>
      </c>
      <c r="B12" s="16" t="s">
        <v>79</v>
      </c>
      <c r="C12" s="12" t="s">
        <v>103</v>
      </c>
      <c r="D12" s="13" t="s">
        <v>104</v>
      </c>
      <c r="E12" s="14"/>
      <c r="F12" s="15" t="str">
        <f aca="false">IF($E12="","",CHOOSE(MATCH($E12,$H12:$K12,0),0,25,75,100))</f>
        <v/>
      </c>
      <c r="H12" s="0" t="s">
        <v>105</v>
      </c>
      <c r="I12" s="0" t="s">
        <v>106</v>
      </c>
      <c r="J12" s="0" t="s">
        <v>107</v>
      </c>
      <c r="K12" s="0" t="s">
        <v>108</v>
      </c>
      <c r="L12" s="0" t="str">
        <f aca="false">IF($E12="","",MATCH($E12,$H12:$K12,0)-1)</f>
        <v/>
      </c>
    </row>
    <row r="13" customFormat="false" ht="15" hidden="false" customHeight="false" outlineLevel="0" collapsed="false">
      <c r="A13" s="10" t="s">
        <v>109</v>
      </c>
      <c r="B13" s="16" t="s">
        <v>79</v>
      </c>
      <c r="C13" s="12" t="s">
        <v>103</v>
      </c>
      <c r="D13" s="13" t="s">
        <v>110</v>
      </c>
      <c r="E13" s="14"/>
      <c r="F13" s="15" t="str">
        <f aca="false">IF($E13="","",CHOOSE(MATCH($E13,$H13:$K13,0),0,25,75,100))</f>
        <v/>
      </c>
      <c r="H13" s="0" t="s">
        <v>111</v>
      </c>
      <c r="I13" s="0" t="s">
        <v>112</v>
      </c>
      <c r="J13" s="0" t="s">
        <v>113</v>
      </c>
      <c r="K13" s="0" t="s">
        <v>114</v>
      </c>
      <c r="L13" s="0" t="str">
        <f aca="false">IF($E13="","",MATCH($E13,$H13:$K13,0)-1)</f>
        <v/>
      </c>
    </row>
    <row r="14" customFormat="false" ht="15" hidden="false" customHeight="false" outlineLevel="0" collapsed="false">
      <c r="A14" s="10" t="s">
        <v>115</v>
      </c>
      <c r="B14" s="16" t="s">
        <v>79</v>
      </c>
      <c r="C14" s="12" t="s">
        <v>116</v>
      </c>
      <c r="D14" s="13" t="s">
        <v>117</v>
      </c>
      <c r="E14" s="14"/>
      <c r="F14" s="15" t="str">
        <f aca="false">IF($E14="","",CHOOSE(MATCH($E14,$H14:$K14,0),0,25,75,100))</f>
        <v/>
      </c>
      <c r="H14" s="0" t="s">
        <v>118</v>
      </c>
      <c r="I14" s="0" t="s">
        <v>119</v>
      </c>
      <c r="J14" s="0" t="s">
        <v>120</v>
      </c>
      <c r="K14" s="0" t="s">
        <v>121</v>
      </c>
      <c r="L14" s="0" t="str">
        <f aca="false">IF($E14="","",MATCH($E14,$H14:$K14,0)-1)</f>
        <v/>
      </c>
    </row>
    <row r="15" customFormat="false" ht="15" hidden="false" customHeight="false" outlineLevel="0" collapsed="false">
      <c r="A15" s="10" t="s">
        <v>122</v>
      </c>
      <c r="B15" s="16" t="s">
        <v>79</v>
      </c>
      <c r="C15" s="12" t="s">
        <v>116</v>
      </c>
      <c r="D15" s="13" t="s">
        <v>123</v>
      </c>
      <c r="E15" s="14"/>
      <c r="F15" s="15" t="str">
        <f aca="false">IF($E15="","",CHOOSE(MATCH($E15,$H15:$K15,0),0,25,75,100))</f>
        <v/>
      </c>
      <c r="H15" s="0" t="s">
        <v>124</v>
      </c>
      <c r="I15" s="0" t="s">
        <v>125</v>
      </c>
      <c r="J15" s="0" t="s">
        <v>126</v>
      </c>
      <c r="K15" s="0" t="s">
        <v>127</v>
      </c>
      <c r="L15" s="0" t="str">
        <f aca="false">IF($E15="","",MATCH($E15,$H15:$K15,0)-1)</f>
        <v/>
      </c>
    </row>
    <row r="16" customFormat="false" ht="15" hidden="false" customHeight="false" outlineLevel="0" collapsed="false">
      <c r="A16" s="10" t="s">
        <v>128</v>
      </c>
      <c r="B16" s="16" t="s">
        <v>79</v>
      </c>
      <c r="C16" s="12" t="s">
        <v>116</v>
      </c>
      <c r="D16" s="13" t="s">
        <v>129</v>
      </c>
      <c r="E16" s="14"/>
      <c r="F16" s="15" t="str">
        <f aca="false">IF($E16="","",CHOOSE(MATCH($E16,$H16:$K16,0),0,25,75,100))</f>
        <v/>
      </c>
      <c r="H16" s="0" t="s">
        <v>130</v>
      </c>
      <c r="I16" s="0" t="s">
        <v>131</v>
      </c>
      <c r="J16" s="0" t="s">
        <v>132</v>
      </c>
      <c r="K16" s="0" t="s">
        <v>133</v>
      </c>
      <c r="L16" s="0" t="str">
        <f aca="false">IF($E16="","",MATCH($E16,$H16:$K16,0)-1)</f>
        <v/>
      </c>
    </row>
    <row r="17" customFormat="false" ht="15" hidden="false" customHeight="false" outlineLevel="0" collapsed="false">
      <c r="A17" s="10" t="s">
        <v>134</v>
      </c>
      <c r="B17" s="17" t="s">
        <v>135</v>
      </c>
      <c r="C17" s="12" t="s">
        <v>136</v>
      </c>
      <c r="D17" s="13" t="s">
        <v>137</v>
      </c>
      <c r="E17" s="14"/>
      <c r="F17" s="15" t="str">
        <f aca="false">IF($E17="","",CHOOSE(MATCH($E17,$H17:$K17,0),0,25,75,100))</f>
        <v/>
      </c>
      <c r="H17" s="0" t="s">
        <v>138</v>
      </c>
      <c r="I17" s="0" t="s">
        <v>139</v>
      </c>
      <c r="J17" s="0" t="s">
        <v>140</v>
      </c>
      <c r="K17" s="0" t="s">
        <v>141</v>
      </c>
      <c r="L17" s="0" t="str">
        <f aca="false">IF($E17="","",MATCH($E17,$H17:$K17,0)-1)</f>
        <v/>
      </c>
    </row>
    <row r="18" customFormat="false" ht="15" hidden="false" customHeight="false" outlineLevel="0" collapsed="false">
      <c r="A18" s="10" t="s">
        <v>142</v>
      </c>
      <c r="B18" s="17" t="s">
        <v>135</v>
      </c>
      <c r="C18" s="12" t="s">
        <v>136</v>
      </c>
      <c r="D18" s="13" t="s">
        <v>143</v>
      </c>
      <c r="E18" s="14"/>
      <c r="F18" s="15" t="str">
        <f aca="false">IF($E18="","",CHOOSE(MATCH($E18,$H18:$K18,0),0,25,75,100))</f>
        <v/>
      </c>
      <c r="H18" s="0" t="s">
        <v>144</v>
      </c>
      <c r="I18" s="0" t="s">
        <v>145</v>
      </c>
      <c r="J18" s="0" t="s">
        <v>146</v>
      </c>
      <c r="K18" s="0" t="s">
        <v>147</v>
      </c>
      <c r="L18" s="0" t="str">
        <f aca="false">IF($E18="","",MATCH($E18,$H18:$K18,0)-1)</f>
        <v/>
      </c>
    </row>
    <row r="19" customFormat="false" ht="15" hidden="false" customHeight="false" outlineLevel="0" collapsed="false">
      <c r="A19" s="10" t="s">
        <v>148</v>
      </c>
      <c r="B19" s="17" t="s">
        <v>135</v>
      </c>
      <c r="C19" s="12" t="s">
        <v>149</v>
      </c>
      <c r="D19" s="13" t="s">
        <v>150</v>
      </c>
      <c r="E19" s="14"/>
      <c r="F19" s="15" t="str">
        <f aca="false">IF($E19="","",CHOOSE(MATCH($E19,$H19:$K19,0),0,25,75,100))</f>
        <v/>
      </c>
      <c r="H19" s="0" t="s">
        <v>151</v>
      </c>
      <c r="I19" s="0" t="s">
        <v>152</v>
      </c>
      <c r="J19" s="0" t="s">
        <v>153</v>
      </c>
      <c r="K19" s="0" t="s">
        <v>154</v>
      </c>
      <c r="L19" s="0" t="str">
        <f aca="false">IF($E19="","",MATCH($E19,$H19:$K19,0)-1)</f>
        <v/>
      </c>
    </row>
    <row r="20" customFormat="false" ht="15" hidden="false" customHeight="false" outlineLevel="0" collapsed="false">
      <c r="A20" s="10" t="s">
        <v>155</v>
      </c>
      <c r="B20" s="17" t="s">
        <v>135</v>
      </c>
      <c r="C20" s="12" t="s">
        <v>149</v>
      </c>
      <c r="D20" s="13" t="s">
        <v>156</v>
      </c>
      <c r="E20" s="14"/>
      <c r="F20" s="15" t="str">
        <f aca="false">IF($E20="","",CHOOSE(MATCH($E20,$H20:$K20,0),0,25,75,100))</f>
        <v/>
      </c>
      <c r="H20" s="0" t="s">
        <v>157</v>
      </c>
      <c r="I20" s="0" t="s">
        <v>158</v>
      </c>
      <c r="J20" s="0" t="s">
        <v>159</v>
      </c>
      <c r="K20" s="0" t="s">
        <v>160</v>
      </c>
      <c r="L20" s="0" t="str">
        <f aca="false">IF($E20="","",MATCH($E20,$H20:$K20,0)-1)</f>
        <v/>
      </c>
    </row>
    <row r="21" customFormat="false" ht="15" hidden="false" customHeight="false" outlineLevel="0" collapsed="false">
      <c r="A21" s="10" t="s">
        <v>161</v>
      </c>
      <c r="B21" s="17" t="s">
        <v>135</v>
      </c>
      <c r="C21" s="12" t="s">
        <v>149</v>
      </c>
      <c r="D21" s="13" t="s">
        <v>162</v>
      </c>
      <c r="E21" s="14"/>
      <c r="F21" s="15" t="str">
        <f aca="false">IF($E21="","",CHOOSE(MATCH($E21,$H21:$K21,0),0,25,75,100))</f>
        <v/>
      </c>
      <c r="H21" s="0" t="s">
        <v>163</v>
      </c>
      <c r="I21" s="0" t="s">
        <v>164</v>
      </c>
      <c r="J21" s="0" t="s">
        <v>165</v>
      </c>
      <c r="K21" s="0" t="s">
        <v>166</v>
      </c>
      <c r="L21" s="0" t="str">
        <f aca="false">IF($E21="","",MATCH($E21,$H21:$K21,0)-1)</f>
        <v/>
      </c>
    </row>
    <row r="22" customFormat="false" ht="15" hidden="false" customHeight="false" outlineLevel="0" collapsed="false">
      <c r="A22" s="10" t="s">
        <v>167</v>
      </c>
      <c r="B22" s="17" t="s">
        <v>135</v>
      </c>
      <c r="C22" s="12" t="s">
        <v>168</v>
      </c>
      <c r="D22" s="13" t="s">
        <v>169</v>
      </c>
      <c r="E22" s="14"/>
      <c r="F22" s="15" t="str">
        <f aca="false">IF($E22="","",CHOOSE(MATCH($E22,$H22:$K22,0),0,25,75,100))</f>
        <v/>
      </c>
      <c r="H22" s="0" t="s">
        <v>170</v>
      </c>
      <c r="I22" s="0" t="s">
        <v>171</v>
      </c>
      <c r="J22" s="0" t="s">
        <v>172</v>
      </c>
      <c r="K22" s="0" t="s">
        <v>173</v>
      </c>
      <c r="L22" s="0" t="str">
        <f aca="false">IF($E22="","",MATCH($E22,$H22:$K22,0)-1)</f>
        <v/>
      </c>
    </row>
    <row r="23" customFormat="false" ht="15" hidden="false" customHeight="false" outlineLevel="0" collapsed="false">
      <c r="A23" s="10" t="s">
        <v>174</v>
      </c>
      <c r="B23" s="17" t="s">
        <v>135</v>
      </c>
      <c r="C23" s="12" t="s">
        <v>168</v>
      </c>
      <c r="D23" s="13" t="s">
        <v>175</v>
      </c>
      <c r="E23" s="14"/>
      <c r="F23" s="15" t="str">
        <f aca="false">IF($E23="","",CHOOSE(MATCH($E23,$H23:$K23,0),0,25,75,100))</f>
        <v/>
      </c>
      <c r="H23" s="0" t="s">
        <v>62</v>
      </c>
      <c r="I23" s="0" t="s">
        <v>176</v>
      </c>
      <c r="J23" s="0" t="s">
        <v>177</v>
      </c>
      <c r="K23" s="0" t="s">
        <v>178</v>
      </c>
      <c r="L23" s="0" t="str">
        <f aca="false">IF($E23="","",MATCH($E23,$H23:$K23,0)-1)</f>
        <v/>
      </c>
    </row>
    <row r="24" customFormat="false" ht="15" hidden="false" customHeight="false" outlineLevel="0" collapsed="false">
      <c r="A24" s="10" t="s">
        <v>179</v>
      </c>
      <c r="B24" s="17" t="s">
        <v>135</v>
      </c>
      <c r="C24" s="12" t="s">
        <v>168</v>
      </c>
      <c r="D24" s="13" t="s">
        <v>180</v>
      </c>
      <c r="E24" s="14"/>
      <c r="F24" s="15" t="str">
        <f aca="false">IF($E24="","",CHOOSE(MATCH($E24,$H24:$K24,0),0,25,75,100))</f>
        <v/>
      </c>
      <c r="H24" s="0" t="s">
        <v>62</v>
      </c>
      <c r="I24" s="0" t="s">
        <v>181</v>
      </c>
      <c r="J24" s="0" t="s">
        <v>182</v>
      </c>
      <c r="K24" s="0" t="s">
        <v>183</v>
      </c>
      <c r="L24" s="0" t="str">
        <f aca="false">IF($E24="","",MATCH($E24,$H24:$K24,0)-1)</f>
        <v/>
      </c>
    </row>
    <row r="25" customFormat="false" ht="15" hidden="false" customHeight="false" outlineLevel="0" collapsed="false">
      <c r="A25" s="10" t="s">
        <v>184</v>
      </c>
      <c r="B25" s="17" t="s">
        <v>135</v>
      </c>
      <c r="C25" s="12" t="s">
        <v>185</v>
      </c>
      <c r="D25" s="13" t="s">
        <v>186</v>
      </c>
      <c r="E25" s="14"/>
      <c r="F25" s="15" t="str">
        <f aca="false">IF($E25="","",CHOOSE(MATCH($E25,$H25:$K25,0),0,25,75,100))</f>
        <v/>
      </c>
      <c r="H25" s="0" t="s">
        <v>187</v>
      </c>
      <c r="I25" s="0" t="s">
        <v>188</v>
      </c>
      <c r="J25" s="0" t="s">
        <v>189</v>
      </c>
      <c r="K25" s="0" t="s">
        <v>190</v>
      </c>
      <c r="L25" s="0" t="str">
        <f aca="false">IF($E25="","",MATCH($E25,$H25:$K25,0)-1)</f>
        <v/>
      </c>
    </row>
    <row r="26" customFormat="false" ht="15" hidden="false" customHeight="false" outlineLevel="0" collapsed="false">
      <c r="A26" s="10" t="s">
        <v>191</v>
      </c>
      <c r="B26" s="17" t="s">
        <v>135</v>
      </c>
      <c r="C26" s="12" t="s">
        <v>185</v>
      </c>
      <c r="D26" s="13" t="s">
        <v>192</v>
      </c>
      <c r="E26" s="14"/>
      <c r="F26" s="15" t="str">
        <f aca="false">IF($E26="","",CHOOSE(MATCH($E26,$H26:$K26,0),0,25,75,100))</f>
        <v/>
      </c>
      <c r="H26" s="0" t="s">
        <v>193</v>
      </c>
      <c r="I26" s="0" t="s">
        <v>194</v>
      </c>
      <c r="J26" s="0" t="s">
        <v>195</v>
      </c>
      <c r="K26" s="0" t="s">
        <v>196</v>
      </c>
      <c r="L26" s="0" t="str">
        <f aca="false">IF($E26="","",MATCH($E26,$H26:$K26,0)-1)</f>
        <v/>
      </c>
    </row>
    <row r="27" customFormat="false" ht="15" hidden="false" customHeight="false" outlineLevel="0" collapsed="false">
      <c r="A27" s="10" t="s">
        <v>197</v>
      </c>
      <c r="B27" s="18" t="s">
        <v>198</v>
      </c>
      <c r="C27" s="12" t="s">
        <v>199</v>
      </c>
      <c r="D27" s="13" t="s">
        <v>200</v>
      </c>
      <c r="E27" s="14"/>
      <c r="F27" s="15" t="str">
        <f aca="false">IF($E27="","",CHOOSE(MATCH($E27,$H27:$K27,0),0,25,75,100))</f>
        <v/>
      </c>
      <c r="H27" s="0" t="s">
        <v>201</v>
      </c>
      <c r="I27" s="0" t="s">
        <v>202</v>
      </c>
      <c r="J27" s="0" t="s">
        <v>203</v>
      </c>
      <c r="K27" s="0" t="s">
        <v>204</v>
      </c>
      <c r="L27" s="0" t="str">
        <f aca="false">IF($E27="","",MATCH($E27,$H27:$K27,0)-1)</f>
        <v/>
      </c>
    </row>
    <row r="28" customFormat="false" ht="15" hidden="false" customHeight="false" outlineLevel="0" collapsed="false">
      <c r="A28" s="10" t="s">
        <v>205</v>
      </c>
      <c r="B28" s="18" t="s">
        <v>198</v>
      </c>
      <c r="C28" s="12" t="s">
        <v>199</v>
      </c>
      <c r="D28" s="13" t="s">
        <v>206</v>
      </c>
      <c r="E28" s="14"/>
      <c r="F28" s="15" t="str">
        <f aca="false">IF($E28="","",CHOOSE(MATCH($E28,$H28:$K28,0),0,25,75,100))</f>
        <v/>
      </c>
      <c r="H28" s="0" t="s">
        <v>207</v>
      </c>
      <c r="I28" s="0" t="s">
        <v>208</v>
      </c>
      <c r="J28" s="0" t="s">
        <v>209</v>
      </c>
      <c r="K28" s="0" t="s">
        <v>210</v>
      </c>
      <c r="L28" s="0" t="str">
        <f aca="false">IF($E28="","",MATCH($E28,$H28:$K28,0)-1)</f>
        <v/>
      </c>
    </row>
    <row r="29" customFormat="false" ht="15" hidden="false" customHeight="false" outlineLevel="0" collapsed="false">
      <c r="A29" s="10" t="s">
        <v>211</v>
      </c>
      <c r="B29" s="18" t="s">
        <v>198</v>
      </c>
      <c r="C29" s="12" t="s">
        <v>212</v>
      </c>
      <c r="D29" s="13" t="s">
        <v>213</v>
      </c>
      <c r="E29" s="14"/>
      <c r="F29" s="15" t="str">
        <f aca="false">IF($E29="","",CHOOSE(MATCH($E29,$H29:$K29,0),0,25,75,100))</f>
        <v/>
      </c>
      <c r="H29" s="0" t="s">
        <v>214</v>
      </c>
      <c r="I29" s="0" t="s">
        <v>111</v>
      </c>
      <c r="J29" s="0" t="s">
        <v>75</v>
      </c>
      <c r="K29" s="0" t="s">
        <v>215</v>
      </c>
      <c r="L29" s="0" t="str">
        <f aca="false">IF($E29="","",MATCH($E29,$H29:$K29,0)-1)</f>
        <v/>
      </c>
    </row>
    <row r="30" customFormat="false" ht="15" hidden="false" customHeight="false" outlineLevel="0" collapsed="false">
      <c r="A30" s="10" t="s">
        <v>216</v>
      </c>
      <c r="B30" s="18" t="s">
        <v>198</v>
      </c>
      <c r="C30" s="12" t="s">
        <v>212</v>
      </c>
      <c r="D30" s="13" t="s">
        <v>217</v>
      </c>
      <c r="E30" s="14"/>
      <c r="F30" s="15" t="str">
        <f aca="false">IF($E30="","",CHOOSE(MATCH($E30,$H30:$K30,0),0,25,75,100))</f>
        <v/>
      </c>
      <c r="H30" s="0" t="s">
        <v>218</v>
      </c>
      <c r="I30" s="0" t="s">
        <v>219</v>
      </c>
      <c r="J30" s="0" t="s">
        <v>220</v>
      </c>
      <c r="K30" s="0" t="s">
        <v>221</v>
      </c>
      <c r="L30" s="0" t="str">
        <f aca="false">IF($E30="","",MATCH($E30,$H30:$K30,0)-1)</f>
        <v/>
      </c>
    </row>
    <row r="31" customFormat="false" ht="15" hidden="false" customHeight="false" outlineLevel="0" collapsed="false">
      <c r="A31" s="10" t="s">
        <v>222</v>
      </c>
      <c r="B31" s="18" t="s">
        <v>198</v>
      </c>
      <c r="C31" s="12" t="s">
        <v>223</v>
      </c>
      <c r="D31" s="13" t="s">
        <v>224</v>
      </c>
      <c r="E31" s="14"/>
      <c r="F31" s="15" t="str">
        <f aca="false">IF($E31="","",CHOOSE(MATCH($E31,$H31:$K31,0),0,25,75,100))</f>
        <v/>
      </c>
      <c r="H31" s="0" t="s">
        <v>62</v>
      </c>
      <c r="I31" s="0" t="s">
        <v>225</v>
      </c>
      <c r="J31" s="0" t="s">
        <v>226</v>
      </c>
      <c r="K31" s="0" t="s">
        <v>227</v>
      </c>
      <c r="L31" s="0" t="str">
        <f aca="false">IF($E31="","",MATCH($E31,$H31:$K31,0)-1)</f>
        <v/>
      </c>
    </row>
    <row r="32" customFormat="false" ht="15" hidden="false" customHeight="false" outlineLevel="0" collapsed="false">
      <c r="A32" s="10" t="s">
        <v>228</v>
      </c>
      <c r="B32" s="18" t="s">
        <v>198</v>
      </c>
      <c r="C32" s="12" t="s">
        <v>223</v>
      </c>
      <c r="D32" s="13" t="s">
        <v>229</v>
      </c>
      <c r="E32" s="14"/>
      <c r="F32" s="15" t="str">
        <f aca="false">IF($E32="","",CHOOSE(MATCH($E32,$H32:$K32,0),0,25,75,100))</f>
        <v/>
      </c>
      <c r="H32" s="0" t="s">
        <v>62</v>
      </c>
      <c r="I32" s="0" t="s">
        <v>230</v>
      </c>
      <c r="J32" s="0" t="s">
        <v>231</v>
      </c>
      <c r="K32" s="0" t="s">
        <v>232</v>
      </c>
      <c r="L32" s="0" t="str">
        <f aca="false">IF($E32="","",MATCH($E32,$H32:$K32,0)-1)</f>
        <v/>
      </c>
    </row>
    <row r="33" customFormat="false" ht="15" hidden="false" customHeight="false" outlineLevel="0" collapsed="false">
      <c r="A33" s="10" t="s">
        <v>233</v>
      </c>
      <c r="B33" s="19" t="s">
        <v>234</v>
      </c>
      <c r="C33" s="12" t="s">
        <v>235</v>
      </c>
      <c r="D33" s="13" t="s">
        <v>236</v>
      </c>
      <c r="E33" s="14"/>
      <c r="F33" s="15" t="str">
        <f aca="false">IF($E33="","",CHOOSE(MATCH($E33,$H33:$K33,0),0,25,75,100))</f>
        <v/>
      </c>
      <c r="H33" s="0" t="s">
        <v>237</v>
      </c>
      <c r="I33" s="0" t="s">
        <v>238</v>
      </c>
      <c r="J33" s="0" t="s">
        <v>239</v>
      </c>
      <c r="K33" s="0" t="s">
        <v>240</v>
      </c>
      <c r="L33" s="0" t="str">
        <f aca="false">IF($E33="","",MATCH($E33,$H33:$K33,0)-1)</f>
        <v/>
      </c>
    </row>
    <row r="34" customFormat="false" ht="15" hidden="false" customHeight="false" outlineLevel="0" collapsed="false">
      <c r="A34" s="10" t="s">
        <v>241</v>
      </c>
      <c r="B34" s="19" t="s">
        <v>234</v>
      </c>
      <c r="C34" s="12" t="s">
        <v>235</v>
      </c>
      <c r="D34" s="13" t="s">
        <v>242</v>
      </c>
      <c r="E34" s="14"/>
      <c r="F34" s="15" t="str">
        <f aca="false">IF($E34="","",CHOOSE(MATCH($E34,$H34:$K34,0),0,25,75,100))</f>
        <v/>
      </c>
      <c r="H34" s="0" t="s">
        <v>243</v>
      </c>
      <c r="I34" s="0" t="s">
        <v>244</v>
      </c>
      <c r="J34" s="0" t="s">
        <v>245</v>
      </c>
      <c r="K34" s="0" t="s">
        <v>246</v>
      </c>
      <c r="L34" s="0" t="str">
        <f aca="false">IF($E34="","",MATCH($E34,$H34:$K34,0)-1)</f>
        <v/>
      </c>
    </row>
    <row r="35" customFormat="false" ht="15" hidden="false" customHeight="false" outlineLevel="0" collapsed="false">
      <c r="A35" s="10" t="s">
        <v>247</v>
      </c>
      <c r="B35" s="19" t="s">
        <v>234</v>
      </c>
      <c r="C35" s="12" t="s">
        <v>235</v>
      </c>
      <c r="D35" s="13" t="s">
        <v>248</v>
      </c>
      <c r="E35" s="14"/>
      <c r="F35" s="15" t="str">
        <f aca="false">IF($E35="","",CHOOSE(MATCH($E35,$H35:$K35,0),0,25,75,100))</f>
        <v/>
      </c>
      <c r="H35" s="0" t="s">
        <v>249</v>
      </c>
      <c r="I35" s="0" t="s">
        <v>250</v>
      </c>
      <c r="J35" s="0" t="s">
        <v>251</v>
      </c>
      <c r="K35" s="0" t="s">
        <v>252</v>
      </c>
      <c r="L35" s="0" t="str">
        <f aca="false">IF($E35="","",MATCH($E35,$H35:$K35,0)-1)</f>
        <v/>
      </c>
    </row>
    <row r="36" customFormat="false" ht="15" hidden="false" customHeight="false" outlineLevel="0" collapsed="false">
      <c r="A36" s="10" t="s">
        <v>253</v>
      </c>
      <c r="B36" s="19" t="s">
        <v>234</v>
      </c>
      <c r="C36" s="12" t="s">
        <v>254</v>
      </c>
      <c r="D36" s="13" t="s">
        <v>255</v>
      </c>
      <c r="E36" s="14"/>
      <c r="F36" s="15" t="str">
        <f aca="false">IF($E36="","",CHOOSE(MATCH($E36,$H36:$K36,0),0,25,75,100))</f>
        <v/>
      </c>
      <c r="H36" s="0" t="s">
        <v>256</v>
      </c>
      <c r="I36" s="0" t="s">
        <v>257</v>
      </c>
      <c r="J36" s="0" t="s">
        <v>231</v>
      </c>
      <c r="K36" s="0" t="s">
        <v>52</v>
      </c>
      <c r="L36" s="0" t="str">
        <f aca="false">IF($E36="","",MATCH($E36,$H36:$K36,0)-1)</f>
        <v/>
      </c>
    </row>
    <row r="37" customFormat="false" ht="15" hidden="false" customHeight="false" outlineLevel="0" collapsed="false">
      <c r="A37" s="10" t="s">
        <v>258</v>
      </c>
      <c r="B37" s="19" t="s">
        <v>234</v>
      </c>
      <c r="C37" s="12" t="s">
        <v>254</v>
      </c>
      <c r="D37" s="13" t="s">
        <v>259</v>
      </c>
      <c r="E37" s="14"/>
      <c r="F37" s="15" t="str">
        <f aca="false">IF($E37="","",CHOOSE(MATCH($E37,$H37:$K37,0),0,25,75,100))</f>
        <v/>
      </c>
      <c r="H37" s="0" t="s">
        <v>260</v>
      </c>
      <c r="I37" s="0" t="s">
        <v>261</v>
      </c>
      <c r="J37" s="0" t="s">
        <v>262</v>
      </c>
      <c r="K37" s="0" t="s">
        <v>263</v>
      </c>
      <c r="L37" s="0" t="str">
        <f aca="false">IF($E37="","",MATCH($E37,$H37:$K37,0)-1)</f>
        <v/>
      </c>
    </row>
    <row r="38" customFormat="false" ht="15" hidden="false" customHeight="false" outlineLevel="0" collapsed="false">
      <c r="A38" s="10" t="s">
        <v>264</v>
      </c>
      <c r="B38" s="19" t="s">
        <v>234</v>
      </c>
      <c r="C38" s="12" t="s">
        <v>254</v>
      </c>
      <c r="D38" s="13" t="s">
        <v>265</v>
      </c>
      <c r="E38" s="14"/>
      <c r="F38" s="15" t="str">
        <f aca="false">IF($E38="","",CHOOSE(MATCH($E38,$H38:$K38,0),0,25,75,100))</f>
        <v/>
      </c>
      <c r="H38" s="0" t="s">
        <v>266</v>
      </c>
      <c r="I38" s="0" t="s">
        <v>267</v>
      </c>
      <c r="J38" s="0" t="s">
        <v>268</v>
      </c>
      <c r="K38" s="0" t="s">
        <v>269</v>
      </c>
      <c r="L38" s="0" t="str">
        <f aca="false">IF($E38="","",MATCH($E38,$H38:$K38,0)-1)</f>
        <v/>
      </c>
    </row>
    <row r="39" customFormat="false" ht="15" hidden="false" customHeight="false" outlineLevel="0" collapsed="false">
      <c r="A39" s="10" t="s">
        <v>270</v>
      </c>
      <c r="B39" s="19" t="s">
        <v>234</v>
      </c>
      <c r="C39" s="12" t="s">
        <v>271</v>
      </c>
      <c r="D39" s="13" t="s">
        <v>272</v>
      </c>
      <c r="E39" s="14"/>
      <c r="F39" s="15" t="str">
        <f aca="false">IF($E39="","",CHOOSE(MATCH($E39,$H39:$K39,0),0,25,75,100))</f>
        <v/>
      </c>
      <c r="H39" s="0" t="s">
        <v>273</v>
      </c>
      <c r="I39" s="0" t="s">
        <v>274</v>
      </c>
      <c r="J39" s="0" t="s">
        <v>275</v>
      </c>
      <c r="K39" s="0" t="s">
        <v>276</v>
      </c>
      <c r="L39" s="0" t="str">
        <f aca="false">IF($E39="","",MATCH($E39,$H39:$K39,0)-1)</f>
        <v/>
      </c>
    </row>
    <row r="40" customFormat="false" ht="15" hidden="false" customHeight="false" outlineLevel="0" collapsed="false">
      <c r="A40" s="10" t="s">
        <v>277</v>
      </c>
      <c r="B40" s="19" t="s">
        <v>234</v>
      </c>
      <c r="C40" s="12" t="s">
        <v>271</v>
      </c>
      <c r="D40" s="13" t="s">
        <v>278</v>
      </c>
      <c r="E40" s="14"/>
      <c r="F40" s="15" t="str">
        <f aca="false">IF($E40="","",CHOOSE(MATCH($E40,$H40:$K40,0),0,25,75,100))</f>
        <v/>
      </c>
      <c r="H40" s="0" t="s">
        <v>279</v>
      </c>
      <c r="I40" s="0" t="s">
        <v>280</v>
      </c>
      <c r="J40" s="0" t="s">
        <v>281</v>
      </c>
      <c r="K40" s="0" t="s">
        <v>282</v>
      </c>
      <c r="L40" s="0" t="str">
        <f aca="false">IF($E40="","",MATCH($E40,$H40:$K40,0)-1)</f>
        <v/>
      </c>
    </row>
    <row r="41" customFormat="false" ht="15" hidden="false" customHeight="false" outlineLevel="0" collapsed="false">
      <c r="A41" s="10" t="s">
        <v>283</v>
      </c>
      <c r="B41" s="19" t="s">
        <v>234</v>
      </c>
      <c r="C41" s="12" t="s">
        <v>271</v>
      </c>
      <c r="D41" s="13" t="s">
        <v>284</v>
      </c>
      <c r="E41" s="14"/>
      <c r="F41" s="15" t="str">
        <f aca="false">IF($E41="","",CHOOSE(MATCH($E41,$H41:$K41,0),0,25,75,100))</f>
        <v/>
      </c>
      <c r="H41" s="0" t="s">
        <v>285</v>
      </c>
      <c r="I41" s="0" t="s">
        <v>111</v>
      </c>
      <c r="J41" s="0" t="s">
        <v>286</v>
      </c>
      <c r="K41" s="0" t="s">
        <v>287</v>
      </c>
      <c r="L41" s="0" t="str">
        <f aca="false">IF($E41="","",MATCH($E41,$H41:$K41,0)-1)</f>
        <v/>
      </c>
    </row>
  </sheetData>
  <dataValidations count="40">
    <dataValidation allowBlank="true" errorStyle="stop" operator="between" showDropDown="false" showErrorMessage="false" showInputMessage="false" sqref="E2" type="list">
      <formula1>$H2:$K2</formula1>
      <formula2>0</formula2>
    </dataValidation>
    <dataValidation allowBlank="true" errorStyle="stop" operator="between" showDropDown="false" showErrorMessage="false" showInputMessage="false" sqref="E3" type="list">
      <formula1>$H3:$K3</formula1>
      <formula2>0</formula2>
    </dataValidation>
    <dataValidation allowBlank="true" errorStyle="stop" operator="between" showDropDown="false" showErrorMessage="false" showInputMessage="false" sqref="E4" type="list">
      <formula1>$H4:$K4</formula1>
      <formula2>0</formula2>
    </dataValidation>
    <dataValidation allowBlank="true" errorStyle="stop" operator="between" showDropDown="false" showErrorMessage="false" showInputMessage="false" sqref="E5" type="list">
      <formula1>$H5:$K5</formula1>
      <formula2>0</formula2>
    </dataValidation>
    <dataValidation allowBlank="true" errorStyle="stop" operator="between" showDropDown="false" showErrorMessage="false" showInputMessage="false" sqref="E6" type="list">
      <formula1>$H6:$K6</formula1>
      <formula2>0</formula2>
    </dataValidation>
    <dataValidation allowBlank="true" errorStyle="stop" operator="between" showDropDown="false" showErrorMessage="false" showInputMessage="false" sqref="E7" type="list">
      <formula1>$H7:$K7</formula1>
      <formula2>0</formula2>
    </dataValidation>
    <dataValidation allowBlank="true" errorStyle="stop" operator="between" showDropDown="false" showErrorMessage="false" showInputMessage="false" sqref="E8" type="list">
      <formula1>$H8:$K8</formula1>
      <formula2>0</formula2>
    </dataValidation>
    <dataValidation allowBlank="true" errorStyle="stop" operator="between" showDropDown="false" showErrorMessage="false" showInputMessage="false" sqref="E9" type="list">
      <formula1>$H9:$K9</formula1>
      <formula2>0</formula2>
    </dataValidation>
    <dataValidation allowBlank="true" errorStyle="stop" operator="between" showDropDown="false" showErrorMessage="false" showInputMessage="false" sqref="E10" type="list">
      <formula1>$H10:$K10</formula1>
      <formula2>0</formula2>
    </dataValidation>
    <dataValidation allowBlank="true" errorStyle="stop" operator="between" showDropDown="false" showErrorMessage="false" showInputMessage="false" sqref="E11" type="list">
      <formula1>$H11:$K11</formula1>
      <formula2>0</formula2>
    </dataValidation>
    <dataValidation allowBlank="true" errorStyle="stop" operator="between" showDropDown="false" showErrorMessage="false" showInputMessage="false" sqref="E12" type="list">
      <formula1>$H12:$K12</formula1>
      <formula2>0</formula2>
    </dataValidation>
    <dataValidation allowBlank="true" errorStyle="stop" operator="between" showDropDown="false" showErrorMessage="false" showInputMessage="false" sqref="E13" type="list">
      <formula1>$H13:$K13</formula1>
      <formula2>0</formula2>
    </dataValidation>
    <dataValidation allowBlank="true" errorStyle="stop" operator="between" showDropDown="false" showErrorMessage="false" showInputMessage="false" sqref="E14" type="list">
      <formula1>$H14:$K14</formula1>
      <formula2>0</formula2>
    </dataValidation>
    <dataValidation allowBlank="true" errorStyle="stop" operator="between" showDropDown="false" showErrorMessage="false" showInputMessage="false" sqref="E15" type="list">
      <formula1>$H15:$K15</formula1>
      <formula2>0</formula2>
    </dataValidation>
    <dataValidation allowBlank="true" errorStyle="stop" operator="between" showDropDown="false" showErrorMessage="false" showInputMessage="false" sqref="E16" type="list">
      <formula1>$H16:$K16</formula1>
      <formula2>0</formula2>
    </dataValidation>
    <dataValidation allowBlank="true" errorStyle="stop" operator="between" showDropDown="false" showErrorMessage="false" showInputMessage="false" sqref="E17" type="list">
      <formula1>$H17:$K17</formula1>
      <formula2>0</formula2>
    </dataValidation>
    <dataValidation allowBlank="true" errorStyle="stop" operator="between" showDropDown="false" showErrorMessage="false" showInputMessage="false" sqref="E18" type="list">
      <formula1>$H18:$K18</formula1>
      <formula2>0</formula2>
    </dataValidation>
    <dataValidation allowBlank="true" errorStyle="stop" operator="between" showDropDown="false" showErrorMessage="false" showInputMessage="false" sqref="E19" type="list">
      <formula1>$H19:$K19</formula1>
      <formula2>0</formula2>
    </dataValidation>
    <dataValidation allowBlank="true" errorStyle="stop" operator="between" showDropDown="false" showErrorMessage="false" showInputMessage="false" sqref="E20" type="list">
      <formula1>$H20:$K20</formula1>
      <formula2>0</formula2>
    </dataValidation>
    <dataValidation allowBlank="true" errorStyle="stop" operator="between" showDropDown="false" showErrorMessage="false" showInputMessage="false" sqref="E21" type="list">
      <formula1>$H21:$K21</formula1>
      <formula2>0</formula2>
    </dataValidation>
    <dataValidation allowBlank="true" errorStyle="stop" operator="between" showDropDown="false" showErrorMessage="false" showInputMessage="false" sqref="E22" type="list">
      <formula1>$H22:$K22</formula1>
      <formula2>0</formula2>
    </dataValidation>
    <dataValidation allowBlank="true" errorStyle="stop" operator="between" showDropDown="false" showErrorMessage="false" showInputMessage="false" sqref="E23" type="list">
      <formula1>$H23:$K23</formula1>
      <formula2>0</formula2>
    </dataValidation>
    <dataValidation allowBlank="true" errorStyle="stop" operator="between" showDropDown="false" showErrorMessage="false" showInputMessage="false" sqref="E24" type="list">
      <formula1>$H24:$K24</formula1>
      <formula2>0</formula2>
    </dataValidation>
    <dataValidation allowBlank="true" errorStyle="stop" operator="between" showDropDown="false" showErrorMessage="false" showInputMessage="false" sqref="E25" type="list">
      <formula1>$H25:$K25</formula1>
      <formula2>0</formula2>
    </dataValidation>
    <dataValidation allowBlank="true" errorStyle="stop" operator="between" showDropDown="false" showErrorMessage="false" showInputMessage="false" sqref="E26" type="list">
      <formula1>$H26:$K26</formula1>
      <formula2>0</formula2>
    </dataValidation>
    <dataValidation allowBlank="true" errorStyle="stop" operator="between" showDropDown="false" showErrorMessage="false" showInputMessage="false" sqref="E27" type="list">
      <formula1>$H27:$K27</formula1>
      <formula2>0</formula2>
    </dataValidation>
    <dataValidation allowBlank="true" errorStyle="stop" operator="between" showDropDown="false" showErrorMessage="false" showInputMessage="false" sqref="E28" type="list">
      <formula1>$H28:$K28</formula1>
      <formula2>0</formula2>
    </dataValidation>
    <dataValidation allowBlank="true" errorStyle="stop" operator="between" showDropDown="false" showErrorMessage="false" showInputMessage="false" sqref="E29" type="list">
      <formula1>$H29:$K29</formula1>
      <formula2>0</formula2>
    </dataValidation>
    <dataValidation allowBlank="true" errorStyle="stop" operator="between" showDropDown="false" showErrorMessage="false" showInputMessage="false" sqref="E30" type="list">
      <formula1>$H30:$K30</formula1>
      <formula2>0</formula2>
    </dataValidation>
    <dataValidation allowBlank="true" errorStyle="stop" operator="between" showDropDown="false" showErrorMessage="false" showInputMessage="false" sqref="E31" type="list">
      <formula1>$H31:$K31</formula1>
      <formula2>0</formula2>
    </dataValidation>
    <dataValidation allowBlank="true" errorStyle="stop" operator="between" showDropDown="false" showErrorMessage="false" showInputMessage="false" sqref="E32" type="list">
      <formula1>$H32:$K32</formula1>
      <formula2>0</formula2>
    </dataValidation>
    <dataValidation allowBlank="true" errorStyle="stop" operator="between" showDropDown="false" showErrorMessage="false" showInputMessage="false" sqref="E33" type="list">
      <formula1>$H33:$K33</formula1>
      <formula2>0</formula2>
    </dataValidation>
    <dataValidation allowBlank="true" errorStyle="stop" operator="between" showDropDown="false" showErrorMessage="false" showInputMessage="false" sqref="E34" type="list">
      <formula1>$H34:$K34</formula1>
      <formula2>0</formula2>
    </dataValidation>
    <dataValidation allowBlank="true" errorStyle="stop" operator="between" showDropDown="false" showErrorMessage="false" showInputMessage="false" sqref="E35" type="list">
      <formula1>$H35:$K35</formula1>
      <formula2>0</formula2>
    </dataValidation>
    <dataValidation allowBlank="true" errorStyle="stop" operator="between" showDropDown="false" showErrorMessage="false" showInputMessage="false" sqref="E36" type="list">
      <formula1>$H36:$K36</formula1>
      <formula2>0</formula2>
    </dataValidation>
    <dataValidation allowBlank="true" errorStyle="stop" operator="between" showDropDown="false" showErrorMessage="false" showInputMessage="false" sqref="E37" type="list">
      <formula1>$H37:$K37</formula1>
      <formula2>0</formula2>
    </dataValidation>
    <dataValidation allowBlank="true" errorStyle="stop" operator="between" showDropDown="false" showErrorMessage="false" showInputMessage="false" sqref="E38" type="list">
      <formula1>$H38:$K38</formula1>
      <formula2>0</formula2>
    </dataValidation>
    <dataValidation allowBlank="true" errorStyle="stop" operator="between" showDropDown="false" showErrorMessage="false" showInputMessage="false" sqref="E39" type="list">
      <formula1>$H39:$K39</formula1>
      <formula2>0</formula2>
    </dataValidation>
    <dataValidation allowBlank="true" errorStyle="stop" operator="between" showDropDown="false" showErrorMessage="false" showInputMessage="false" sqref="E40" type="list">
      <formula1>$H40:$K40</formula1>
      <formula2>0</formula2>
    </dataValidation>
    <dataValidation allowBlank="true" errorStyle="stop" operator="between" showDropDown="false" showErrorMessage="false" showInputMessage="false" sqref="E41" type="list">
      <formula1>$H41:$K41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4" min="3" style="0" width="18"/>
    <col collapsed="false" customWidth="true" hidden="true" outlineLevel="0" max="7" min="6" style="0" width="13"/>
  </cols>
  <sheetData>
    <row r="2" customFormat="false" ht="19.7" hidden="false" customHeight="false" outlineLevel="0" collapsed="false">
      <c r="B2" s="7" t="s">
        <v>288</v>
      </c>
    </row>
    <row r="3" customFormat="false" ht="15" hidden="false" customHeight="false" outlineLevel="0" collapsed="false">
      <c r="B3" s="6" t="s">
        <v>289</v>
      </c>
    </row>
    <row r="5" customFormat="false" ht="15" hidden="false" customHeight="false" outlineLevel="0" collapsed="false">
      <c r="B5" s="20" t="s">
        <v>290</v>
      </c>
      <c r="C5" s="20" t="s">
        <v>291</v>
      </c>
      <c r="D5" s="20" t="s">
        <v>292</v>
      </c>
    </row>
    <row r="6" customFormat="false" ht="15" hidden="false" customHeight="false" outlineLevel="0" collapsed="false">
      <c r="B6" s="5" t="s">
        <v>293</v>
      </c>
      <c r="C6" s="8"/>
      <c r="D6" s="8"/>
      <c r="F6" s="0" t="n">
        <f aca="false">IF(AND($C6="High",OR($D6="Weak",$D6="None")),1,0)</f>
        <v>0</v>
      </c>
      <c r="G6" s="0" t="n">
        <f aca="false">IF(OR($C6="High",$D6="Weak",$D6="None"),1,0)</f>
        <v>0</v>
      </c>
    </row>
    <row r="7" customFormat="false" ht="15" hidden="false" customHeight="false" outlineLevel="0" collapsed="false">
      <c r="B7" s="5" t="s">
        <v>294</v>
      </c>
      <c r="C7" s="8"/>
      <c r="D7" s="8"/>
      <c r="F7" s="0" t="n">
        <f aca="false">IF(AND($C7="High",OR($D7="Weak",$D7="None")),1,0)</f>
        <v>0</v>
      </c>
      <c r="G7" s="0" t="n">
        <f aca="false">IF(OR($C7="High",$D7="Weak",$D7="None"),1,0)</f>
        <v>0</v>
      </c>
    </row>
    <row r="8" customFormat="false" ht="15" hidden="false" customHeight="false" outlineLevel="0" collapsed="false">
      <c r="B8" s="5" t="s">
        <v>295</v>
      </c>
      <c r="C8" s="8"/>
      <c r="D8" s="8"/>
      <c r="F8" s="0" t="n">
        <f aca="false">IF(AND($C8="High",OR($D8="Weak",$D8="None")),1,0)</f>
        <v>0</v>
      </c>
      <c r="G8" s="0" t="n">
        <f aca="false">IF(OR($C8="High",$D8="Weak",$D8="None"),1,0)</f>
        <v>0</v>
      </c>
    </row>
    <row r="9" customFormat="false" ht="15" hidden="false" customHeight="false" outlineLevel="0" collapsed="false">
      <c r="B9" s="5" t="s">
        <v>296</v>
      </c>
      <c r="C9" s="8"/>
      <c r="D9" s="8"/>
      <c r="F9" s="0" t="n">
        <f aca="false">IF(AND($C9="High",OR($D9="Weak",$D9="None")),1,0)</f>
        <v>0</v>
      </c>
      <c r="G9" s="0" t="n">
        <f aca="false">IF(OR($C9="High",$D9="Weak",$D9="None"),1,0)</f>
        <v>0</v>
      </c>
    </row>
    <row r="11" customFormat="false" ht="15" hidden="false" customHeight="false" outlineLevel="0" collapsed="false">
      <c r="F11" s="0" t="n">
        <f aca="false">SUM(F6:F9)</f>
        <v>0</v>
      </c>
      <c r="G11" s="0" t="n">
        <f aca="false">SUM(G6:G9)</f>
        <v>0</v>
      </c>
    </row>
    <row r="12" customFormat="false" ht="15" hidden="false" customHeight="false" outlineLevel="0" collapsed="false">
      <c r="F12" s="0" t="n">
        <f aca="false">COUNTA(C6:C9)</f>
        <v>0</v>
      </c>
    </row>
  </sheetData>
  <dataValidations count="2">
    <dataValidation allowBlank="true" errorStyle="stop" operator="between" showDropDown="false" showErrorMessage="false" showInputMessage="false" sqref="C6:C9" type="list">
      <formula1>"Low,Medium,High"</formula1>
      <formula2>0</formula2>
    </dataValidation>
    <dataValidation allowBlank="true" errorStyle="stop" operator="between" showDropDown="false" showErrorMessage="false" showInputMessage="false" sqref="D6:D9" type="list">
      <formula1>"Strong,Adequate,Weak,None"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true" outlineLevel="0" max="3" min="3" style="0" width="12"/>
    <col collapsed="false" customWidth="true" hidden="false" outlineLevel="0" max="4" min="4" style="0" width="10"/>
    <col collapsed="false" customWidth="true" hidden="true" outlineLevel="0" max="5" min="5" style="0" width="12"/>
    <col collapsed="false" customWidth="true" hidden="true" outlineLevel="0" max="6" min="6" style="0" width="40"/>
    <col collapsed="false" customWidth="true" hidden="true" outlineLevel="0" max="7" min="7" style="0" width="13"/>
  </cols>
  <sheetData>
    <row r="2" customFormat="false" ht="19.7" hidden="false" customHeight="false" outlineLevel="0" collapsed="false">
      <c r="B2" s="7" t="s">
        <v>297</v>
      </c>
    </row>
    <row r="4" customFormat="false" ht="26.8" hidden="false" customHeight="false" outlineLevel="0" collapsed="false">
      <c r="B4" s="4" t="s">
        <v>298</v>
      </c>
      <c r="D4" s="21" t="n">
        <f aca="false">$D55</f>
        <v>0</v>
      </c>
    </row>
    <row r="5" customFormat="false" ht="15" hidden="false" customHeight="false" outlineLevel="0" collapsed="false">
      <c r="B5" s="4" t="s">
        <v>299</v>
      </c>
      <c r="D5" s="22" t="str">
        <f aca="false">$D58</f>
        <v>Unsuitable</v>
      </c>
    </row>
    <row r="6" customFormat="false" ht="15" hidden="false" customHeight="false" outlineLevel="0" collapsed="false">
      <c r="B6" s="4" t="s">
        <v>300</v>
      </c>
      <c r="D6" s="22" t="str">
        <f aca="false">$D56</f>
        <v>Low</v>
      </c>
    </row>
    <row r="7" customFormat="false" ht="15" hidden="false" customHeight="false" outlineLevel="0" collapsed="false">
      <c r="B7" s="4" t="s">
        <v>301</v>
      </c>
      <c r="D7" s="22" t="str">
        <f aca="false">$D57</f>
        <v>GREEN</v>
      </c>
    </row>
    <row r="8" customFormat="false" ht="15" hidden="false" customHeight="false" outlineLevel="0" collapsed="false">
      <c r="B8" s="4" t="s">
        <v>302</v>
      </c>
      <c r="D8" s="23" t="str">
        <f aca="false">$D59</f>
        <v>Stop</v>
      </c>
    </row>
    <row r="10" customFormat="false" ht="15" hidden="false" customHeight="false" outlineLevel="0" collapsed="false">
      <c r="B10" s="4" t="s">
        <v>303</v>
      </c>
    </row>
    <row r="11" customFormat="false" ht="15" hidden="false" customHeight="false" outlineLevel="0" collapsed="false">
      <c r="B11" s="24" t="s">
        <v>40</v>
      </c>
      <c r="D11" s="4" t="str">
        <f aca="false">$D$47</f>
        <v/>
      </c>
    </row>
    <row r="12" customFormat="false" ht="15" hidden="false" customHeight="false" outlineLevel="0" collapsed="false">
      <c r="B12" s="25" t="s">
        <v>79</v>
      </c>
      <c r="D12" s="4" t="str">
        <f aca="false">$D$48</f>
        <v/>
      </c>
    </row>
    <row r="13" customFormat="false" ht="15" hidden="false" customHeight="false" outlineLevel="0" collapsed="false">
      <c r="B13" s="26" t="s">
        <v>135</v>
      </c>
      <c r="D13" s="4" t="str">
        <f aca="false">$D$49</f>
        <v/>
      </c>
    </row>
    <row r="14" customFormat="false" ht="15" hidden="false" customHeight="false" outlineLevel="0" collapsed="false">
      <c r="B14" s="27" t="s">
        <v>198</v>
      </c>
      <c r="D14" s="4" t="str">
        <f aca="false">$D$50</f>
        <v/>
      </c>
    </row>
    <row r="15" customFormat="false" ht="15" hidden="false" customHeight="false" outlineLevel="0" collapsed="false">
      <c r="B15" s="28" t="s">
        <v>234</v>
      </c>
      <c r="D15" s="4" t="str">
        <f aca="false">$D$51</f>
        <v/>
      </c>
    </row>
    <row r="17" customFormat="false" ht="15" hidden="false" customHeight="false" outlineLevel="0" collapsed="false">
      <c r="B17" s="29" t="s">
        <v>304</v>
      </c>
    </row>
    <row r="29" customFormat="false" ht="15" hidden="false" customHeight="false" outlineLevel="0" collapsed="false">
      <c r="B29" s="30" t="s">
        <v>305</v>
      </c>
    </row>
    <row r="30" customFormat="false" ht="15" hidden="false" customHeight="false" outlineLevel="0" collapsed="false">
      <c r="B30" s="0" t="s">
        <v>306</v>
      </c>
      <c r="C30" s="0" t="s">
        <v>307</v>
      </c>
      <c r="D30" s="0" t="str">
        <f aca="false">IFERROR(AVERAGEIF(Assessment!$C$2:$C$41,"Business value",Assessment!$F$2:$F$41),"")</f>
        <v/>
      </c>
    </row>
    <row r="31" customFormat="false" ht="15" hidden="false" customHeight="false" outlineLevel="0" collapsed="false">
      <c r="B31" s="0" t="s">
        <v>308</v>
      </c>
      <c r="C31" s="0" t="s">
        <v>307</v>
      </c>
      <c r="D31" s="0" t="str">
        <f aca="false">IFERROR(AVERAGEIF(Assessment!$C$2:$C$41,"Strategic alignment",Assessment!$F$2:$F$41),"")</f>
        <v/>
      </c>
    </row>
    <row r="32" customFormat="false" ht="15" hidden="false" customHeight="false" outlineLevel="0" collapsed="false">
      <c r="B32" s="0" t="s">
        <v>309</v>
      </c>
      <c r="C32" s="0" t="s">
        <v>310</v>
      </c>
      <c r="D32" s="0" t="str">
        <f aca="false">IFERROR(AVERAGEIF(Assessment!$C$2:$C$41,"AI suitability",Assessment!$F$2:$F$41),"")</f>
        <v/>
      </c>
    </row>
    <row r="33" customFormat="false" ht="15" hidden="false" customHeight="false" outlineLevel="0" collapsed="false">
      <c r="B33" s="0" t="s">
        <v>311</v>
      </c>
      <c r="C33" s="0" t="s">
        <v>310</v>
      </c>
      <c r="D33" s="0" t="str">
        <f aca="false">IFERROR(AVERAGEIF(Assessment!$C$2:$C$41,"Alternative-solution test",Assessment!$F$2:$F$41),"")</f>
        <v/>
      </c>
    </row>
    <row r="34" customFormat="false" ht="15" hidden="false" customHeight="false" outlineLevel="0" collapsed="false">
      <c r="B34" s="0" t="s">
        <v>312</v>
      </c>
      <c r="C34" s="0" t="s">
        <v>310</v>
      </c>
      <c r="D34" s="0" t="str">
        <f aca="false">IFERROR(AVERAGEIF(Assessment!$C$2:$C$41,"Data readiness",Assessment!$F$2:$F$41),"")</f>
        <v/>
      </c>
    </row>
    <row r="35" customFormat="false" ht="15" hidden="false" customHeight="false" outlineLevel="0" collapsed="false">
      <c r="B35" s="0" t="s">
        <v>313</v>
      </c>
      <c r="C35" s="0" t="s">
        <v>310</v>
      </c>
      <c r="D35" s="0" t="str">
        <f aca="false">IFERROR(AVERAGEIF(Assessment!$C$2:$C$41,"Technology readiness",Assessment!$F$2:$F$41),"")</f>
        <v/>
      </c>
    </row>
    <row r="36" customFormat="false" ht="15" hidden="false" customHeight="false" outlineLevel="0" collapsed="false">
      <c r="B36" s="0" t="s">
        <v>314</v>
      </c>
      <c r="C36" s="0" t="s">
        <v>315</v>
      </c>
      <c r="D36" s="0" t="str">
        <f aca="false">IFERROR(AVERAGEIF(Assessment!$C$2:$C$41,"Risk &amp; responsible AI",Assessment!$F$2:$F$41),"")</f>
        <v/>
      </c>
    </row>
    <row r="37" customFormat="false" ht="15" hidden="false" customHeight="false" outlineLevel="0" collapsed="false">
      <c r="B37" s="0" t="s">
        <v>316</v>
      </c>
      <c r="C37" s="0" t="s">
        <v>315</v>
      </c>
      <c r="D37" s="0" t="str">
        <f aca="false">IFERROR(AVERAGEIF(Assessment!$C$2:$C$41,"Privacy &amp; security",Assessment!$F$2:$F$41),"")</f>
        <v/>
      </c>
    </row>
    <row r="38" customFormat="false" ht="15" hidden="false" customHeight="false" outlineLevel="0" collapsed="false">
      <c r="B38" s="0" t="s">
        <v>317</v>
      </c>
      <c r="C38" s="0" t="s">
        <v>315</v>
      </c>
      <c r="D38" s="0" t="str">
        <f aca="false">IFERROR(AVERAGEIF(Assessment!$C$2:$C$41,"Governance &amp; ownership",Assessment!$F$2:$F$41),"")</f>
        <v/>
      </c>
    </row>
    <row r="39" customFormat="false" ht="15" hidden="false" customHeight="false" outlineLevel="0" collapsed="false">
      <c r="B39" s="0" t="s">
        <v>318</v>
      </c>
      <c r="C39" s="0" t="s">
        <v>315</v>
      </c>
      <c r="D39" s="0" t="str">
        <f aca="false">IFERROR(AVERAGEIF(Assessment!$C$2:$C$41,"Human oversight",Assessment!$F$2:$F$41),"")</f>
        <v/>
      </c>
    </row>
    <row r="40" customFormat="false" ht="15" hidden="false" customHeight="false" outlineLevel="0" collapsed="false">
      <c r="B40" s="0" t="s">
        <v>319</v>
      </c>
      <c r="C40" s="0" t="s">
        <v>320</v>
      </c>
      <c r="D40" s="0" t="str">
        <f aca="false">IFERROR(AVERAGEIF(Assessment!$C$2:$C$41,"Process readiness",Assessment!$F$2:$F$41),"")</f>
        <v/>
      </c>
    </row>
    <row r="41" customFormat="false" ht="15" hidden="false" customHeight="false" outlineLevel="0" collapsed="false">
      <c r="B41" s="0" t="s">
        <v>321</v>
      </c>
      <c r="C41" s="0" t="s">
        <v>320</v>
      </c>
      <c r="D41" s="0" t="str">
        <f aca="false">IFERROR(AVERAGEIF(Assessment!$C$2:$C$41,"User readiness",Assessment!$F$2:$F$41),"")</f>
        <v/>
      </c>
    </row>
    <row r="42" customFormat="false" ht="15" hidden="false" customHeight="false" outlineLevel="0" collapsed="false">
      <c r="B42" s="0" t="s">
        <v>322</v>
      </c>
      <c r="C42" s="0" t="s">
        <v>320</v>
      </c>
      <c r="D42" s="0" t="str">
        <f aca="false">IFERROR(AVERAGEIF(Assessment!$C$2:$C$41,"Change &amp; adoption readiness",Assessment!$F$2:$F$41),"")</f>
        <v/>
      </c>
    </row>
    <row r="43" customFormat="false" ht="15" hidden="false" customHeight="false" outlineLevel="0" collapsed="false">
      <c r="B43" s="0" t="s">
        <v>323</v>
      </c>
      <c r="C43" s="0" t="s">
        <v>324</v>
      </c>
      <c r="D43" s="0" t="str">
        <f aca="false">IFERROR(AVERAGEIF(Assessment!$C$2:$C$41,"Proof of Value readiness",Assessment!$F$2:$F$41),"")</f>
        <v/>
      </c>
    </row>
    <row r="44" customFormat="false" ht="15" hidden="false" customHeight="false" outlineLevel="0" collapsed="false">
      <c r="B44" s="0" t="s">
        <v>325</v>
      </c>
      <c r="C44" s="0" t="s">
        <v>324</v>
      </c>
      <c r="D44" s="0" t="str">
        <f aca="false">IFERROR(AVERAGEIF(Assessment!$C$2:$C$41,"Measurement &amp; benefits",Assessment!$F$2:$F$41),"")</f>
        <v/>
      </c>
    </row>
    <row r="45" customFormat="false" ht="15" hidden="false" customHeight="false" outlineLevel="0" collapsed="false">
      <c r="B45" s="0" t="s">
        <v>326</v>
      </c>
      <c r="C45" s="0" t="s">
        <v>324</v>
      </c>
      <c r="D45" s="0" t="str">
        <f aca="false">IFERROR(AVERAGEIF(Assessment!$C$2:$C$41,"Scale readiness",Assessment!$F$2:$F$41),"")</f>
        <v/>
      </c>
    </row>
    <row r="47" customFormat="false" ht="15" hidden="false" customHeight="false" outlineLevel="0" collapsed="false">
      <c r="B47" s="0" t="s">
        <v>307</v>
      </c>
      <c r="D47" s="0" t="str">
        <f aca="false">IFERROR(AVERAGEIF($C$30:$C$45,"V",$D$30:$D$45),"")</f>
        <v/>
      </c>
      <c r="E47" s="0" t="n">
        <f aca="false">IF('Use Case'!$C$9="Regulated",0.16,0.2)</f>
        <v>0.2</v>
      </c>
      <c r="F47" s="0" t="n">
        <f aca="false">IF(ISNUMBER($D47),$D47*$E47,0)</f>
        <v>0</v>
      </c>
      <c r="G47" s="0" t="n">
        <f aca="false">IF(ISNUMBER($D47),$E47,0)</f>
        <v>0</v>
      </c>
    </row>
    <row r="48" customFormat="false" ht="15" hidden="false" customHeight="false" outlineLevel="0" collapsed="false">
      <c r="B48" s="0" t="s">
        <v>310</v>
      </c>
      <c r="D48" s="0" t="str">
        <f aca="false">IFERROR(AVERAGEIF($C$30:$C$45,"A",$D$30:$D$45),"")</f>
        <v/>
      </c>
      <c r="E48" s="0" t="n">
        <f aca="false">IF('Use Case'!$C$9="Regulated",0.18,0.2)</f>
        <v>0.2</v>
      </c>
      <c r="F48" s="0" t="n">
        <f aca="false">IF(ISNUMBER($D48),$D48*$E48,0)</f>
        <v>0</v>
      </c>
      <c r="G48" s="0" t="n">
        <f aca="false">IF(ISNUMBER($D48),$E48,0)</f>
        <v>0</v>
      </c>
    </row>
    <row r="49" customFormat="false" ht="15" hidden="false" customHeight="false" outlineLevel="0" collapsed="false">
      <c r="B49" s="0" t="s">
        <v>315</v>
      </c>
      <c r="D49" s="0" t="str">
        <f aca="false">IFERROR(AVERAGEIF($C$30:$C$45,"L",$D$30:$D$45),"")</f>
        <v/>
      </c>
      <c r="E49" s="0" t="n">
        <f aca="false">IF('Use Case'!$C$9="Regulated",0.32,0.2)</f>
        <v>0.2</v>
      </c>
      <c r="F49" s="0" t="n">
        <f aca="false">IF(ISNUMBER($D49),$D49*$E49,0)</f>
        <v>0</v>
      </c>
      <c r="G49" s="0" t="n">
        <f aca="false">IF(ISNUMBER($D49),$E49,0)</f>
        <v>0</v>
      </c>
    </row>
    <row r="50" customFormat="false" ht="15" hidden="false" customHeight="false" outlineLevel="0" collapsed="false">
      <c r="B50" s="0" t="s">
        <v>320</v>
      </c>
      <c r="D50" s="0" t="str">
        <f aca="false">IFERROR(AVERAGEIF($C$30:$C$45,"U",$D$30:$D$45),"")</f>
        <v/>
      </c>
      <c r="E50" s="0" t="n">
        <f aca="false">IF('Use Case'!$C$9="Regulated",0.16,0.2)</f>
        <v>0.2</v>
      </c>
      <c r="F50" s="0" t="n">
        <f aca="false">IF(ISNUMBER($D50),$D50*$E50,0)</f>
        <v>0</v>
      </c>
      <c r="G50" s="0" t="n">
        <f aca="false">IF(ISNUMBER($D50),$E50,0)</f>
        <v>0</v>
      </c>
    </row>
    <row r="51" customFormat="false" ht="15" hidden="false" customHeight="false" outlineLevel="0" collapsed="false">
      <c r="B51" s="0" t="s">
        <v>324</v>
      </c>
      <c r="D51" s="0" t="str">
        <f aca="false">IFERROR(AVERAGEIF($C$30:$C$45,"E",$D$30:$D$45),"")</f>
        <v/>
      </c>
      <c r="E51" s="0" t="n">
        <f aca="false">IF('Use Case'!$C$9="Regulated",0.18,0.2)</f>
        <v>0.2</v>
      </c>
      <c r="F51" s="0" t="n">
        <f aca="false">IF(ISNUMBER($D51),$D51*$E51,0)</f>
        <v>0</v>
      </c>
      <c r="G51" s="0" t="n">
        <f aca="false">IF(ISNUMBER($D51),$E51,0)</f>
        <v>0</v>
      </c>
    </row>
    <row r="55" customFormat="false" ht="15" hidden="false" customHeight="false" outlineLevel="0" collapsed="false">
      <c r="D55" s="0" t="n">
        <f aca="false">IF(SUM(G47:G51)=0,0,ROUND(SUM(F47:F51)/SUM(G47:G51),0))</f>
        <v>0</v>
      </c>
    </row>
    <row r="56" customFormat="false" ht="15" hidden="false" customHeight="false" outlineLevel="0" collapsed="false">
      <c r="D56" s="0" t="str">
        <f aca="false">IF(AND(Assessment!L17=0,OR(Assessment!L25&lt;=1,Assessment!L26&lt;=1)),"Restricted",IF(OR(Assessment!L17=0,Assessment!L19=0),"High",IF(OR(Assessment!L17=1,Assessment!L19=1),"Medium","Low")))</f>
        <v>Low</v>
      </c>
    </row>
    <row r="57" customFormat="false" ht="15" hidden="false" customHeight="false" outlineLevel="0" collapsed="false">
      <c r="D57" s="0" t="str">
        <f aca="false">IF('Risk Override'!F12=0,IF($D56="Restricted","RED",IF(OR($D56="High",$D56="Medium"),"AMBER","GREEN")),IF('Risk Override'!F11&gt;0,"RED",IF('Risk Override'!G11&gt;0,"AMBER","GREEN")))</f>
        <v>GREEN</v>
      </c>
    </row>
    <row r="58" customFormat="false" ht="15" hidden="false" customHeight="false" outlineLevel="0" collapsed="false">
      <c r="D58" s="0" t="str">
        <f aca="false">IF($D55&gt;=80,"Strong",IF($D55&gt;=60,"Promising",IF($D55&gt;=40,"Not ready","Unsuitable")))</f>
        <v>Unsuitable</v>
      </c>
    </row>
    <row r="59" customFormat="false" ht="15" hidden="false" customHeight="false" outlineLevel="0" collapsed="false">
      <c r="D59" s="0" t="str">
        <f aca="false">IF(OR('Risk Override'!F11&gt;0,$D56="Restricted"),"Govern first",IF(AND(ISNUMBER($D$48),$D$48&lt;50,ISNUMBER($D$47),$D$47&gt;=70),"Consider non-AI",IF(IF($D58="Strong","Proceed",IF($D58="Promising","Discovery",IF($D58="Not ready","Redesign","Stop")))="Proceed",IF(OR(MIN($D$47,$D$48,$D$49,$D$50,$D$51)&lt;40,AND(ISNUMBER($D$49),$D$49&lt;50,OR($D56="Medium",$D56="High"))),"Discovery","Proceed"),IF($D58="Strong","Proceed",IF($D58="Promising","Discovery",IF($D58="Not ready","Redesign","Stop"))))))</f>
        <v>Stop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2026-07-07T14:44:56Z</dcterms:created>
  <dc:creator>openpyxl</dc:creator>
  <dc:description/>
  <dc:language>en-US</dc:language>
  <cp:lastModifiedBy/>
  <dcterms:modified xsi:type="dcterms:W3CDTF">2026-07-07T14:44:56Z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